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Popis" sheetId="1" r:id="rId1"/>
    <sheet name="Výpočet" sheetId="2" r:id="rId2"/>
  </sheets>
  <definedNames/>
  <calcPr fullCalcOnLoad="1"/>
</workbook>
</file>

<file path=xl/sharedStrings.xml><?xml version="1.0" encoding="utf-8"?>
<sst xmlns="http://schemas.openxmlformats.org/spreadsheetml/2006/main" count="193" uniqueCount="136">
  <si>
    <t>do provozu</t>
  </si>
  <si>
    <t>Zvýšení</t>
  </si>
  <si>
    <t>Počátek zdaň.období</t>
  </si>
  <si>
    <t>Konec zdaň.období</t>
  </si>
  <si>
    <t>3 roky</t>
  </si>
  <si>
    <t>6 roků</t>
  </si>
  <si>
    <t>9 roků</t>
  </si>
  <si>
    <t xml:space="preserve"> </t>
  </si>
  <si>
    <t>KON48%</t>
  </si>
  <si>
    <t>KON40%</t>
  </si>
  <si>
    <t>KON25%</t>
  </si>
  <si>
    <t>vyřazení</t>
  </si>
  <si>
    <t>Datum</t>
  </si>
  <si>
    <t>zdanění</t>
  </si>
  <si>
    <t xml:space="preserve">ZDAN </t>
  </si>
  <si>
    <t>PMES</t>
  </si>
  <si>
    <t>Měsíců</t>
  </si>
  <si>
    <t>Roční</t>
  </si>
  <si>
    <t>sazba</t>
  </si>
  <si>
    <t>AGRO</t>
  </si>
  <si>
    <t>SLEVA</t>
  </si>
  <si>
    <t>DAŇ</t>
  </si>
  <si>
    <t>uvedení</t>
  </si>
  <si>
    <t>dní</t>
  </si>
  <si>
    <t>Počet</t>
  </si>
  <si>
    <t>měsíců</t>
  </si>
  <si>
    <t>Měs.</t>
  </si>
  <si>
    <t>Sleva</t>
  </si>
  <si>
    <t>ZVÝŠENÍ PRO</t>
  </si>
  <si>
    <t>ZASTARALOST</t>
  </si>
  <si>
    <t xml:space="preserve"> dní</t>
  </si>
  <si>
    <t xml:space="preserve">0.1.1900 = </t>
  </si>
  <si>
    <t>(k poč.zdaň.obd.)</t>
  </si>
  <si>
    <t>ROČNÍ</t>
  </si>
  <si>
    <t>za 1 až 36.měsíc</t>
  </si>
  <si>
    <t>za 37. až 72. měsíc</t>
  </si>
  <si>
    <t>za 73. až 108. měsíc</t>
  </si>
  <si>
    <t>Legenda:</t>
  </si>
  <si>
    <t xml:space="preserve">  - Zadávané údaje</t>
  </si>
  <si>
    <t xml:space="preserve"> - Vypočtené údaje, které je nutno zkontrolovat a příp. korigovat</t>
  </si>
  <si>
    <t xml:space="preserve"> - Zadané konstanty pro dané období</t>
  </si>
  <si>
    <t>Č.</t>
  </si>
  <si>
    <t>ř.</t>
  </si>
  <si>
    <t>Reg.značka</t>
  </si>
  <si>
    <t>Kód</t>
  </si>
  <si>
    <t>ccm</t>
  </si>
  <si>
    <t>Nápravy</t>
  </si>
  <si>
    <t>dr.</t>
  </si>
  <si>
    <t>CELKEM</t>
  </si>
  <si>
    <t>Dosud</t>
  </si>
  <si>
    <t>zaplaceno</t>
  </si>
  <si>
    <t>.</t>
  </si>
  <si>
    <t>Pozor: tato sleva se nesmí kombinovat s předchozími slevami (48%,40%,25%)- lze ji tedy uplatnit až tehdy, kdy skončí nárok na předchozí slevy</t>
  </si>
  <si>
    <r>
      <t>Zvýšení daně o 15%</t>
    </r>
    <r>
      <rPr>
        <sz val="10"/>
        <rFont val="Arial"/>
        <family val="0"/>
      </rPr>
      <t xml:space="preserve"> (v roce 2009 o 25%) pro zastaralost : vypočte se automaticky pro datum zařazení do 31.12.1989</t>
    </r>
  </si>
  <si>
    <t>Pozor u vozidel vyřazených v daném roce - při porovnávání zaplacených záloh a celkové roční povinnosti musíme mít na zřeteli,</t>
  </si>
  <si>
    <r>
      <t xml:space="preserve">Tabulka </t>
    </r>
    <r>
      <rPr>
        <b/>
        <sz val="10"/>
        <rFont val="Arial"/>
        <family val="2"/>
      </rPr>
      <t>Výpočet</t>
    </r>
    <r>
      <rPr>
        <sz val="10"/>
        <rFont val="Arial"/>
        <family val="0"/>
      </rPr>
      <t xml:space="preserve"> slouží k vytvoření přehledu o daňové povinnosti k silniční dani při promítnutí slev u vozidel do 9 let (108 měsíců) od prvého uvedení do provozu.</t>
    </r>
  </si>
  <si>
    <t xml:space="preserve"> - Nepovinné údaje </t>
  </si>
  <si>
    <t>Růžově podbarvená pole obsahují údaje daného zdaňovacího období (roku 2008).</t>
  </si>
  <si>
    <t>PŘEDPIS</t>
  </si>
  <si>
    <t>ZÁLOH</t>
  </si>
  <si>
    <t>DOPLATIT</t>
  </si>
  <si>
    <t>Možný chybný výpočet počtu měsíců se týká především případů, kdy bylo vozidlo zařazeno na přelomu měsíců (+-2 dny kolem přelomu měsíce).</t>
  </si>
  <si>
    <t>že za tato vozidla  nelze platit k 15.10.2008 jen poměrnou část roční dańové povinnosti, ale v záloze musí být zahrnuta celá časová výše daně</t>
  </si>
  <si>
    <t>ZBÝVÁ</t>
  </si>
  <si>
    <t>ZAPLATIT</t>
  </si>
  <si>
    <t>ZA ROK</t>
  </si>
  <si>
    <t>za zbývající měsíce roku se již daň nezvyšuje (proto se sem výpočtem dosazuje celá hodnota roční daně za příslušné vozidlo).</t>
  </si>
  <si>
    <t>Zpracoval:</t>
  </si>
  <si>
    <t>Ing.Bohumír Holeček, Organizační kancelář Praha+Písek</t>
  </si>
  <si>
    <t xml:space="preserve">Tato chyba je případně ohlášena vpravo vedle tabulky v příslušném řádku. </t>
  </si>
  <si>
    <t>V případě potřeby lze doplňovat další řádky tabulky (doporučuji vkládat nové řádky na místě dosud neoznačeného 31.řádku a doplnit jim pořadové číslo).</t>
  </si>
  <si>
    <t>od poč.roku</t>
  </si>
  <si>
    <t>Upravená</t>
  </si>
  <si>
    <t>daně</t>
  </si>
  <si>
    <t>konec slevy</t>
  </si>
  <si>
    <t>slevy</t>
  </si>
  <si>
    <t xml:space="preserve">    Kč</t>
  </si>
  <si>
    <t xml:space="preserve">    Kč </t>
  </si>
  <si>
    <t xml:space="preserve">       Kč</t>
  </si>
  <si>
    <t>zvýšení</t>
  </si>
  <si>
    <t>od zařaz.</t>
  </si>
  <si>
    <t>od zař.</t>
  </si>
  <si>
    <t>zálohou</t>
  </si>
  <si>
    <t>vznik daň.pov.</t>
  </si>
  <si>
    <t xml:space="preserve">SLEVA v roce </t>
  </si>
  <si>
    <t>SLEVA v roce</t>
  </si>
  <si>
    <t>nevyřazeno!</t>
  </si>
  <si>
    <t>(v roce)</t>
  </si>
  <si>
    <t>Z praktických důvodů (pro správnost výpočtu) je proto možné toto datum uvádět jako střed měsíce, v němž vzniká daňová povinnost (např.: 15.6.2008)</t>
  </si>
  <si>
    <t>Poznámka: Slevu podle zákona je možno uplatnit pouze za celý kalendářní měsíc, po který příslušná sleva platila (tj. kdy nenaběhla ještě lhůta ukončení slevy uplynutím 36, 72 či 108 měsíců</t>
  </si>
  <si>
    <t xml:space="preserve"> od data prvého uvedení do provozu).</t>
  </si>
  <si>
    <r>
      <t>Datum vyřazení z provozu</t>
    </r>
    <r>
      <rPr>
        <sz val="10"/>
        <rFont val="Arial"/>
        <family val="0"/>
      </rPr>
      <t xml:space="preserve"> (=ukončení daňové povinnosti):  </t>
    </r>
    <r>
      <rPr>
        <b/>
        <sz val="10"/>
        <rFont val="Arial"/>
        <family val="2"/>
      </rPr>
      <t>u vozidel dosud nevyřazených je nutno zadávat nulu</t>
    </r>
    <r>
      <rPr>
        <sz val="10"/>
        <rFont val="Arial"/>
        <family val="0"/>
      </rPr>
      <t xml:space="preserve"> (naskočí  datum 0.1.1900) </t>
    </r>
  </si>
  <si>
    <t xml:space="preserve"> Z tohoto údaje se odvodí počet měsíců zdanění v běžném roce (který může být nižší nežli 12)</t>
  </si>
  <si>
    <t>(pozor při případném kopírování nuly v datu vyřazení - naskakuje zvyšující se datum - nelze využívat !)</t>
  </si>
  <si>
    <r>
      <t>Vyplňují se</t>
    </r>
    <r>
      <rPr>
        <sz val="10"/>
        <rFont val="Arial"/>
        <family val="0"/>
      </rPr>
      <t xml:space="preserve">  modře označené sloupce (světlé sloupce podkladových údajů ke stanovení sazby není nutno vyplňovat)</t>
    </r>
  </si>
  <si>
    <t>MĚSÍC ZPRACOVÁNÍ:</t>
  </si>
  <si>
    <t>K MĚSÍCI</t>
  </si>
  <si>
    <t xml:space="preserve">    roku</t>
  </si>
  <si>
    <t>za celý rok</t>
  </si>
  <si>
    <t>Obsah</t>
  </si>
  <si>
    <t>/tuny</t>
  </si>
  <si>
    <t>3C1 99-99, OCT</t>
  </si>
  <si>
    <t>3C6 88-88, Š Fab</t>
  </si>
  <si>
    <t>PI 90-90 T 815</t>
  </si>
  <si>
    <t>4C1 88-88 Avia</t>
  </si>
  <si>
    <t>k měsíci</t>
  </si>
  <si>
    <t xml:space="preserve"> Kč</t>
  </si>
  <si>
    <t>Vzorce z předchozích řádků je třeba přetáhnout do nových řádků najetím kurzoru do levého dolního rohu příslušného údaje (až se objeví křížek) a tahem myši směrem dolů.</t>
  </si>
  <si>
    <t>Vyplněná 4 vozidla slouží pro ilustraci - jejich zadávané údaje přepište svými údaji, příp. vynulujte.</t>
  </si>
  <si>
    <r>
      <t>Slevy na provedení AGRO (podle § 6 odst.5 ZSD):</t>
    </r>
    <r>
      <rPr>
        <sz val="10"/>
        <rFont val="Arial"/>
        <family val="0"/>
      </rPr>
      <t xml:space="preserve"> je třeba zadat údaj 1-12 do počtu měsíců. </t>
    </r>
  </si>
  <si>
    <t>Výpočet silniční daně po novele zákona o dani silniční (ZSD) zákonem č.246/2008 Sb. pro rok 2008</t>
  </si>
  <si>
    <r>
      <t xml:space="preserve">Zadání měsíce zpracování (C1): </t>
    </r>
    <r>
      <rPr>
        <sz val="10"/>
        <rFont val="Arial"/>
        <family val="2"/>
      </rPr>
      <t xml:space="preserve">pro stanovení doplatku zálohy </t>
    </r>
    <r>
      <rPr>
        <b/>
        <sz val="10"/>
        <rFont val="Arial"/>
        <family val="2"/>
      </rPr>
      <t>k 15.10</t>
    </r>
    <r>
      <rPr>
        <sz val="10"/>
        <rFont val="Arial"/>
        <family val="2"/>
      </rPr>
      <t xml:space="preserve">. se uvede měsíc </t>
    </r>
    <r>
      <rPr>
        <b/>
        <sz val="10"/>
        <rFont val="Arial"/>
        <family val="2"/>
      </rPr>
      <t xml:space="preserve">9, </t>
    </r>
    <r>
      <rPr>
        <sz val="10"/>
        <rFont val="Arial"/>
        <family val="2"/>
      </rPr>
      <t xml:space="preserve">pro doplatky zálohy </t>
    </r>
    <r>
      <rPr>
        <b/>
        <sz val="10"/>
        <rFont val="Arial"/>
        <family val="2"/>
      </rPr>
      <t>k 15.12</t>
    </r>
    <r>
      <rPr>
        <sz val="10"/>
        <rFont val="Arial"/>
        <family val="2"/>
      </rPr>
      <t xml:space="preserve">.  měsíc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, pro doplatek za </t>
    </r>
    <r>
      <rPr>
        <b/>
        <sz val="10"/>
        <rFont val="Arial"/>
        <family val="2"/>
      </rPr>
      <t>celý rok</t>
    </r>
    <r>
      <rPr>
        <sz val="10"/>
        <rFont val="Arial"/>
        <family val="2"/>
      </rPr>
      <t xml:space="preserve"> měsíc </t>
    </r>
    <r>
      <rPr>
        <b/>
        <sz val="10"/>
        <rFont val="Arial"/>
        <family val="2"/>
      </rPr>
      <t xml:space="preserve">12. </t>
    </r>
    <r>
      <rPr>
        <sz val="10"/>
        <rFont val="Arial"/>
        <family val="2"/>
      </rPr>
      <t xml:space="preserve"> </t>
    </r>
  </si>
  <si>
    <t>Šedě označené sloupce jsou vypočteny podle obsažených vzorců, je však nutné provést kontrolu jejich správnosti (viz dále komentář u údaje "Datum zařazení")</t>
  </si>
  <si>
    <r>
      <t>Roční sazba</t>
    </r>
    <r>
      <rPr>
        <sz val="10"/>
        <rFont val="Arial"/>
        <family val="0"/>
      </rPr>
      <t xml:space="preserve"> - nutno zadat podle znění ZSD  (není vypočítávána z objemu ccm či počtu náprav a povolené hmotnosti)</t>
    </r>
  </si>
  <si>
    <r>
      <t>Dosud zaplaceno zálohou</t>
    </r>
    <r>
      <rPr>
        <sz val="10"/>
        <rFont val="Arial"/>
        <family val="0"/>
      </rPr>
      <t xml:space="preserve"> - není nutno uvádět jednotlivě u vozidel, stačí zadat sumární údaj pod tabulkou.</t>
    </r>
  </si>
  <si>
    <r>
      <t>Je proto třeba zkontrolovat počty měsíců zdanění</t>
    </r>
    <r>
      <rPr>
        <sz val="10"/>
        <rFont val="Arial"/>
        <family val="2"/>
      </rPr>
      <t xml:space="preserve"> v daném roce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 v případě potřeby je opravit (přepsat údaj "Měsíců zdanění").</t>
    </r>
  </si>
  <si>
    <r>
      <t>Obdobně je třeba zkontrolovat počty měsíců slev (údaje "Měsíců slevy") -</t>
    </r>
    <r>
      <rPr>
        <sz val="10"/>
        <rFont val="Arial"/>
        <family val="2"/>
      </rPr>
      <t xml:space="preserve"> v návaznosti na datum ukončení dané slevy a na případné přerušení daňové povinnosti v rámci roku.</t>
    </r>
  </si>
  <si>
    <t>Z praktických důvodů (pro správnost výpočtu) je možné toto datum vyřazení (zániku daňové povinnosti  uvádět jako střed měsíce, v němž zaniká daňová povinnost (např.15.6.2008)</t>
  </si>
  <si>
    <t>Tyto sloupce lze případně využít na uplatnění slevy 100% podle § 6 odst.9 ZSD (nutno přepsat slevu z 25% na 100%) - nelze však kombinovat</t>
  </si>
  <si>
    <t>ČASOVÝ PŘEDPIS ZÁLOH - je vypočten pro zadané období do konce zadaného měsíce zpracování (údaj C1)</t>
  </si>
  <si>
    <t>Suma plných sazeb:</t>
  </si>
  <si>
    <t xml:space="preserve"> Kč = suma dosavadních záloh - možno zadat přímo)</t>
  </si>
  <si>
    <t xml:space="preserve"> (celková plná sazba za měsíc)</t>
  </si>
  <si>
    <t>vozidla, typ</t>
  </si>
  <si>
    <t>Suma</t>
  </si>
  <si>
    <t>Zvýšení daně</t>
  </si>
  <si>
    <t>Období</t>
  </si>
  <si>
    <r>
      <t>Problém nastane, pokud jste nakoupili v roce 2008 starší vozidlo</t>
    </r>
    <r>
      <rPr>
        <sz val="10"/>
        <rFont val="Arial"/>
        <family val="2"/>
      </rPr>
      <t xml:space="preserve"> - pak je třeba vyplnit datum prvého zařazení do provozu a Počet měsíců zdanění za rok 2008 (ZDAN) </t>
    </r>
  </si>
  <si>
    <r>
      <t>Datum zařazení do provozu -</t>
    </r>
    <r>
      <rPr>
        <sz val="10"/>
        <rFont val="Arial"/>
        <family val="2"/>
      </rPr>
      <t xml:space="preserve"> jde o původní datum - pozor u vozidel, která byla pořízena jako starší - nutno dohledat (viz pokyn MF)! </t>
    </r>
  </si>
  <si>
    <t>Při zařazení v roce 2008 se předpokládá, že jde zároveň o datum vzniku daňové povinnosti u vaší účetní jednotky</t>
  </si>
  <si>
    <t>Upozornění: při výpočtu nejsou však ošetřeny přestupné roky - počítá se s průměrným měsícem o délce 30,5 dne</t>
  </si>
  <si>
    <t>Ke snížení počtu měsíců zdanění může dojít i z důvodů přerušení daňové povinnosti - tuto skutečnost výpočet není schopen zachytit (pak nutno přepsat údaj Počtu měsíců ZDAN).</t>
  </si>
  <si>
    <t xml:space="preserve">  Sloupec se slevou 48% lze případně využít i pro uplatnění slevy podle § 6 odst.10 ZSD - zadat přímo údaj Měsíce slevy.</t>
  </si>
  <si>
    <t>zař.</t>
  </si>
  <si>
    <t>upravit (snížit), a to podle vzniku vaší daňové povinnosti (data nákupu, resp. zařazení do provozu u vás) - viz vyplněný příklad  (žlutá pole</t>
  </si>
  <si>
    <t>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</si>
</sst>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mmm/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9" fontId="0" fillId="5" borderId="0" xfId="0" applyNumberFormat="1" applyFill="1" applyAlignment="1">
      <alignment/>
    </xf>
    <xf numFmtId="14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6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2" fillId="8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0" fillId="4" borderId="10" xfId="0" applyFill="1" applyBorder="1" applyAlignment="1">
      <alignment/>
    </xf>
    <xf numFmtId="14" fontId="1" fillId="0" borderId="23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9" fontId="0" fillId="9" borderId="0" xfId="0" applyNumberFormat="1" applyFill="1" applyBorder="1" applyAlignment="1">
      <alignment/>
    </xf>
    <xf numFmtId="9" fontId="0" fillId="10" borderId="0" xfId="0" applyNumberFormat="1" applyFill="1" applyBorder="1" applyAlignment="1">
      <alignment/>
    </xf>
    <xf numFmtId="9" fontId="0" fillId="10" borderId="23" xfId="0" applyNumberFormat="1" applyFill="1" applyBorder="1" applyAlignment="1">
      <alignment/>
    </xf>
    <xf numFmtId="9" fontId="0" fillId="9" borderId="26" xfId="0" applyNumberFormat="1" applyFill="1" applyBorder="1" applyAlignment="1">
      <alignment/>
    </xf>
    <xf numFmtId="9" fontId="0" fillId="10" borderId="26" xfId="0" applyNumberFormat="1" applyFill="1" applyBorder="1" applyAlignment="1">
      <alignment/>
    </xf>
    <xf numFmtId="14" fontId="1" fillId="0" borderId="26" xfId="0" applyNumberFormat="1" applyFont="1" applyBorder="1" applyAlignment="1">
      <alignment/>
    </xf>
    <xf numFmtId="14" fontId="1" fillId="0" borderId="27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Fill="1" applyBorder="1" applyAlignment="1">
      <alignment/>
    </xf>
    <xf numFmtId="1" fontId="1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" borderId="25" xfId="0" applyFill="1" applyBorder="1" applyAlignment="1">
      <alignment/>
    </xf>
    <xf numFmtId="14" fontId="1" fillId="4" borderId="0" xfId="0" applyNumberFormat="1" applyFont="1" applyFill="1" applyAlignment="1">
      <alignment/>
    </xf>
    <xf numFmtId="0" fontId="1" fillId="0" borderId="24" xfId="0" applyFont="1" applyBorder="1" applyAlignment="1">
      <alignment/>
    </xf>
    <xf numFmtId="1" fontId="0" fillId="0" borderId="7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5" fillId="0" borderId="0" xfId="0" applyFont="1" applyAlignment="1">
      <alignment/>
    </xf>
    <xf numFmtId="0" fontId="0" fillId="4" borderId="30" xfId="0" applyFill="1" applyBorder="1" applyAlignment="1">
      <alignment/>
    </xf>
    <xf numFmtId="0" fontId="0" fillId="4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1" xfId="0" applyFill="1" applyBorder="1" applyAlignment="1">
      <alignment/>
    </xf>
    <xf numFmtId="14" fontId="1" fillId="0" borderId="24" xfId="0" applyNumberFormat="1" applyFont="1" applyBorder="1" applyAlignment="1">
      <alignment/>
    </xf>
    <xf numFmtId="0" fontId="0" fillId="4" borderId="21" xfId="0" applyFont="1" applyFill="1" applyBorder="1" applyAlignment="1">
      <alignment/>
    </xf>
    <xf numFmtId="14" fontId="4" fillId="0" borderId="24" xfId="0" applyNumberFormat="1" applyFont="1" applyBorder="1" applyAlignment="1">
      <alignment/>
    </xf>
    <xf numFmtId="0" fontId="0" fillId="8" borderId="0" xfId="0" applyFont="1" applyFill="1" applyAlignment="1">
      <alignment/>
    </xf>
    <xf numFmtId="0" fontId="0" fillId="11" borderId="30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21" xfId="0" applyFill="1" applyBorder="1" applyAlignment="1">
      <alignment/>
    </xf>
    <xf numFmtId="0" fontId="1" fillId="11" borderId="24" xfId="0" applyFont="1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14" fontId="1" fillId="11" borderId="0" xfId="0" applyNumberFormat="1" applyFont="1" applyFill="1" applyBorder="1" applyAlignment="1">
      <alignment/>
    </xf>
    <xf numFmtId="9" fontId="0" fillId="12" borderId="26" xfId="0" applyNumberFormat="1" applyFill="1" applyBorder="1" applyAlignment="1">
      <alignment/>
    </xf>
    <xf numFmtId="9" fontId="0" fillId="12" borderId="0" xfId="0" applyNumberFormat="1" applyFill="1" applyBorder="1" applyAlignment="1">
      <alignment/>
    </xf>
    <xf numFmtId="14" fontId="0" fillId="11" borderId="10" xfId="0" applyNumberFormat="1" applyFill="1" applyBorder="1" applyAlignment="1">
      <alignment/>
    </xf>
    <xf numFmtId="14" fontId="0" fillId="5" borderId="30" xfId="0" applyNumberFormat="1" applyFill="1" applyBorder="1" applyAlignment="1">
      <alignment/>
    </xf>
    <xf numFmtId="14" fontId="0" fillId="5" borderId="11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13" borderId="4" xfId="0" applyFill="1" applyBorder="1" applyAlignment="1">
      <alignment/>
    </xf>
    <xf numFmtId="14" fontId="0" fillId="13" borderId="13" xfId="0" applyNumberFormat="1" applyFill="1" applyBorder="1" applyAlignment="1">
      <alignment/>
    </xf>
    <xf numFmtId="0" fontId="0" fillId="13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O21" sqref="O21"/>
    </sheetView>
  </sheetViews>
  <sheetFormatPr defaultColWidth="9.140625" defaultRowHeight="12.75"/>
  <sheetData>
    <row r="1" ht="24" customHeight="1">
      <c r="B1" s="82" t="s">
        <v>110</v>
      </c>
    </row>
    <row r="2" ht="12.75">
      <c r="B2" t="s">
        <v>55</v>
      </c>
    </row>
    <row r="4" ht="12.75">
      <c r="B4" s="44" t="s">
        <v>94</v>
      </c>
    </row>
    <row r="5" ht="12.75">
      <c r="B5" s="44" t="s">
        <v>111</v>
      </c>
    </row>
    <row r="6" ht="12.75">
      <c r="B6" t="s">
        <v>112</v>
      </c>
    </row>
    <row r="7" ht="12.75">
      <c r="B7" t="s">
        <v>57</v>
      </c>
    </row>
    <row r="8" ht="12.75">
      <c r="B8" s="45" t="s">
        <v>108</v>
      </c>
    </row>
    <row r="10" ht="12.75">
      <c r="B10" t="s">
        <v>70</v>
      </c>
    </row>
    <row r="11" ht="12.75">
      <c r="B11" t="s">
        <v>107</v>
      </c>
    </row>
    <row r="13" ht="12.75">
      <c r="B13" s="44" t="s">
        <v>113</v>
      </c>
    </row>
    <row r="14" ht="12.75">
      <c r="B14" s="44" t="s">
        <v>114</v>
      </c>
    </row>
    <row r="15" ht="12.75">
      <c r="B15" s="44" t="s">
        <v>128</v>
      </c>
    </row>
    <row r="16" ht="12.75">
      <c r="B16" t="s">
        <v>129</v>
      </c>
    </row>
    <row r="17" ht="12.75">
      <c r="B17" s="44" t="s">
        <v>127</v>
      </c>
    </row>
    <row r="18" spans="2:16" ht="12.75">
      <c r="B18" s="46" t="s">
        <v>134</v>
      </c>
      <c r="O18" s="118"/>
      <c r="P18" t="s">
        <v>135</v>
      </c>
    </row>
    <row r="19" ht="12.75">
      <c r="B19" s="46"/>
    </row>
    <row r="20" ht="12.75">
      <c r="B20" t="s">
        <v>130</v>
      </c>
    </row>
    <row r="21" ht="12.75">
      <c r="B21" s="44" t="s">
        <v>115</v>
      </c>
    </row>
    <row r="22" ht="12.75">
      <c r="B22" s="46" t="s">
        <v>131</v>
      </c>
    </row>
    <row r="23" ht="12.75">
      <c r="B23" s="46"/>
    </row>
    <row r="24" ht="12.75">
      <c r="B24" s="44" t="s">
        <v>116</v>
      </c>
    </row>
    <row r="25" ht="12.75">
      <c r="B25" t="s">
        <v>61</v>
      </c>
    </row>
    <row r="26" ht="12.75">
      <c r="B26" s="45" t="s">
        <v>88</v>
      </c>
    </row>
    <row r="27" ht="12.75">
      <c r="B27" t="s">
        <v>89</v>
      </c>
    </row>
    <row r="28" ht="12.75">
      <c r="C28" t="s">
        <v>90</v>
      </c>
    </row>
    <row r="29" ht="12.75">
      <c r="C29" t="s">
        <v>132</v>
      </c>
    </row>
    <row r="31" ht="12.75">
      <c r="B31" s="44" t="s">
        <v>91</v>
      </c>
    </row>
    <row r="32" ht="12.75">
      <c r="B32" s="46" t="s">
        <v>92</v>
      </c>
    </row>
    <row r="33" ht="12.75">
      <c r="B33" s="45" t="s">
        <v>93</v>
      </c>
    </row>
    <row r="34" ht="12.75">
      <c r="B34" s="45" t="s">
        <v>117</v>
      </c>
    </row>
    <row r="36" spans="1:2" ht="12.75">
      <c r="A36" t="s">
        <v>51</v>
      </c>
      <c r="B36" s="44" t="s">
        <v>109</v>
      </c>
    </row>
    <row r="37" ht="12.75">
      <c r="B37" t="s">
        <v>52</v>
      </c>
    </row>
    <row r="38" ht="12.75">
      <c r="B38" t="s">
        <v>69</v>
      </c>
    </row>
    <row r="39" ht="12.75">
      <c r="B39" t="s">
        <v>118</v>
      </c>
    </row>
    <row r="41" ht="12.75">
      <c r="B41" s="44" t="s">
        <v>53</v>
      </c>
    </row>
    <row r="42" ht="12.75">
      <c r="B42" s="44"/>
    </row>
    <row r="43" ht="12.75">
      <c r="B43" s="44" t="s">
        <v>119</v>
      </c>
    </row>
    <row r="44" ht="12.75">
      <c r="B44" t="s">
        <v>54</v>
      </c>
    </row>
    <row r="45" ht="12.75">
      <c r="B45" t="s">
        <v>62</v>
      </c>
    </row>
    <row r="46" ht="12.75">
      <c r="B46" t="s">
        <v>66</v>
      </c>
    </row>
    <row r="48" ht="12.75">
      <c r="B48" t="s">
        <v>67</v>
      </c>
    </row>
    <row r="49" ht="12.75">
      <c r="B49" t="s">
        <v>68</v>
      </c>
    </row>
    <row r="50" ht="12.75">
      <c r="B50" t="s">
        <v>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F1">
      <selection activeCell="H13" sqref="H13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4.00390625" style="0" customWidth="1"/>
    <col min="4" max="4" width="11.57421875" style="0" customWidth="1"/>
    <col min="5" max="5" width="4.140625" style="0" customWidth="1"/>
    <col min="6" max="6" width="8.140625" style="0" customWidth="1"/>
    <col min="7" max="7" width="7.421875" style="0" customWidth="1"/>
    <col min="8" max="8" width="9.421875" style="0" customWidth="1"/>
    <col min="9" max="9" width="10.57421875" style="0" customWidth="1"/>
    <col min="10" max="10" width="10.28125" style="0" customWidth="1"/>
    <col min="11" max="12" width="6.28125" style="0" customWidth="1"/>
    <col min="13" max="13" width="7.28125" style="0" customWidth="1"/>
    <col min="14" max="14" width="7.57421875" style="0" customWidth="1"/>
    <col min="15" max="15" width="10.421875" style="0" customWidth="1"/>
    <col min="16" max="16" width="6.57421875" style="0" customWidth="1"/>
    <col min="17" max="17" width="5.57421875" style="0" customWidth="1"/>
    <col min="18" max="18" width="10.140625" style="0" customWidth="1"/>
    <col min="19" max="19" width="6.7109375" style="0" customWidth="1"/>
    <col min="20" max="20" width="5.8515625" style="0" customWidth="1"/>
    <col min="21" max="21" width="10.57421875" style="0" customWidth="1"/>
    <col min="22" max="22" width="6.8515625" style="0" customWidth="1"/>
    <col min="23" max="23" width="5.421875" style="0" customWidth="1"/>
    <col min="24" max="24" width="6.57421875" style="0" customWidth="1"/>
    <col min="25" max="25" width="5.8515625" style="0" customWidth="1"/>
    <col min="26" max="27" width="7.140625" style="0" customWidth="1"/>
    <col min="28" max="28" width="8.00390625" style="0" customWidth="1"/>
    <col min="29" max="29" width="10.00390625" style="0" customWidth="1"/>
    <col min="30" max="30" width="8.7109375" style="0" customWidth="1"/>
    <col min="31" max="31" width="11.28125" style="0" bestFit="1" customWidth="1"/>
  </cols>
  <sheetData>
    <row r="1" spans="1:26" ht="12.75">
      <c r="A1" s="110" t="s">
        <v>95</v>
      </c>
      <c r="B1" s="111"/>
      <c r="C1" s="52">
        <v>9</v>
      </c>
      <c r="D1" s="113" t="s">
        <v>2</v>
      </c>
      <c r="E1" s="114"/>
      <c r="F1" s="114"/>
      <c r="G1" s="115"/>
      <c r="H1" s="29"/>
      <c r="I1" s="27">
        <v>39448</v>
      </c>
      <c r="J1" s="1"/>
      <c r="K1" s="1"/>
      <c r="N1" t="s">
        <v>126</v>
      </c>
      <c r="O1" s="21" t="s">
        <v>4</v>
      </c>
      <c r="R1" s="21" t="s">
        <v>5</v>
      </c>
      <c r="U1" s="21" t="s">
        <v>6</v>
      </c>
      <c r="Z1" t="s">
        <v>125</v>
      </c>
    </row>
    <row r="2" spans="4:27" ht="12.75">
      <c r="D2" s="113" t="s">
        <v>3</v>
      </c>
      <c r="E2" s="114"/>
      <c r="F2" s="114"/>
      <c r="G2" s="115"/>
      <c r="H2" s="29"/>
      <c r="I2" s="106">
        <f>I1+365</f>
        <v>39813</v>
      </c>
      <c r="J2" s="1"/>
      <c r="K2" s="1"/>
      <c r="L2" s="5" t="s">
        <v>7</v>
      </c>
      <c r="M2" s="5"/>
      <c r="N2" s="30" t="s">
        <v>7</v>
      </c>
      <c r="O2" s="28">
        <v>1095</v>
      </c>
      <c r="P2" t="s">
        <v>30</v>
      </c>
      <c r="R2" s="28">
        <v>2190</v>
      </c>
      <c r="S2" t="s">
        <v>30</v>
      </c>
      <c r="U2" s="28">
        <v>3286</v>
      </c>
      <c r="V2" t="s">
        <v>30</v>
      </c>
      <c r="Z2" s="107">
        <v>32873</v>
      </c>
      <c r="AA2" s="108"/>
    </row>
    <row r="3" spans="6:27" ht="13.5" customHeight="1">
      <c r="F3" s="22"/>
      <c r="G3" s="22"/>
      <c r="H3" s="22"/>
      <c r="I3" s="23"/>
      <c r="J3" s="1"/>
      <c r="K3" s="1"/>
      <c r="L3" s="5"/>
      <c r="M3" s="5"/>
      <c r="N3" s="5"/>
      <c r="O3" s="24"/>
      <c r="R3" s="24"/>
      <c r="U3" s="24"/>
      <c r="Z3" s="7"/>
      <c r="AA3" s="7"/>
    </row>
    <row r="4" spans="2:27" ht="12.75">
      <c r="B4" t="s">
        <v>37</v>
      </c>
      <c r="D4" s="83"/>
      <c r="E4" s="84"/>
      <c r="F4" s="25" t="s">
        <v>38</v>
      </c>
      <c r="G4" s="5"/>
      <c r="H4" s="5"/>
      <c r="I4" s="85"/>
      <c r="J4" s="1" t="s">
        <v>56</v>
      </c>
      <c r="K4" s="1"/>
      <c r="L4" s="5"/>
      <c r="M4" s="94"/>
      <c r="N4" s="95"/>
      <c r="O4" s="24" t="s">
        <v>39</v>
      </c>
      <c r="R4" s="24"/>
      <c r="U4" s="24"/>
      <c r="V4" s="86"/>
      <c r="W4" s="87"/>
      <c r="X4" t="s">
        <v>40</v>
      </c>
      <c r="Z4" s="7"/>
      <c r="AA4" s="7"/>
    </row>
    <row r="5" spans="6:27" ht="4.5" customHeight="1">
      <c r="F5" s="25"/>
      <c r="G5" s="22" t="s">
        <v>7</v>
      </c>
      <c r="H5" s="22"/>
      <c r="I5" s="23"/>
      <c r="J5" s="1"/>
      <c r="K5" s="1"/>
      <c r="L5" s="5" t="s">
        <v>7</v>
      </c>
      <c r="M5" s="5"/>
      <c r="N5" s="5"/>
      <c r="O5" s="24"/>
      <c r="R5" s="24"/>
      <c r="U5" s="24"/>
      <c r="Z5" s="7"/>
      <c r="AA5" s="7"/>
    </row>
    <row r="6" spans="12:30" ht="12.75">
      <c r="L6" s="39" t="s">
        <v>32</v>
      </c>
      <c r="M6" s="40"/>
      <c r="N6" s="99">
        <f>YEAR(I1)</f>
        <v>2008</v>
      </c>
      <c r="O6" s="57" t="s">
        <v>85</v>
      </c>
      <c r="P6" s="58"/>
      <c r="Q6" s="58">
        <f>YEAR(I1)</f>
        <v>2008</v>
      </c>
      <c r="R6" s="57" t="s">
        <v>84</v>
      </c>
      <c r="S6" s="58"/>
      <c r="T6" s="75">
        <f>YEAR(I2)</f>
        <v>2008</v>
      </c>
      <c r="U6" s="57" t="s">
        <v>85</v>
      </c>
      <c r="V6" s="58"/>
      <c r="W6" s="59">
        <f>YEAR(I1)</f>
        <v>2008</v>
      </c>
      <c r="X6" s="54" t="s">
        <v>20</v>
      </c>
      <c r="Y6" s="54"/>
      <c r="Z6" t="s">
        <v>28</v>
      </c>
      <c r="AB6" s="42" t="s">
        <v>7</v>
      </c>
      <c r="AC6" s="42" t="s">
        <v>96</v>
      </c>
      <c r="AD6" s="42" t="s">
        <v>65</v>
      </c>
    </row>
    <row r="7" spans="9:30" ht="12.75">
      <c r="I7" s="88" t="s">
        <v>12</v>
      </c>
      <c r="J7" s="88" t="s">
        <v>12</v>
      </c>
      <c r="K7" t="s">
        <v>26</v>
      </c>
      <c r="L7" s="42" t="s">
        <v>24</v>
      </c>
      <c r="M7" s="96" t="s">
        <v>24</v>
      </c>
      <c r="N7" s="100" t="s">
        <v>16</v>
      </c>
      <c r="O7" s="60" t="s">
        <v>34</v>
      </c>
      <c r="P7" s="61"/>
      <c r="Q7" s="61"/>
      <c r="R7" s="60" t="s">
        <v>35</v>
      </c>
      <c r="S7" s="61"/>
      <c r="T7" s="61"/>
      <c r="U7" s="60" t="s">
        <v>36</v>
      </c>
      <c r="V7" s="61"/>
      <c r="W7" s="62"/>
      <c r="X7" s="54" t="s">
        <v>19</v>
      </c>
      <c r="Y7" s="54"/>
      <c r="Z7" t="s">
        <v>29</v>
      </c>
      <c r="AB7" s="56" t="s">
        <v>72</v>
      </c>
      <c r="AC7" s="41">
        <f>C1</f>
        <v>9</v>
      </c>
      <c r="AD7" s="41">
        <f>YEAR(I1)</f>
        <v>2008</v>
      </c>
    </row>
    <row r="8" spans="1:30" ht="12.75">
      <c r="A8" s="6" t="s">
        <v>41</v>
      </c>
      <c r="B8" s="6" t="s">
        <v>43</v>
      </c>
      <c r="C8" s="47" t="s">
        <v>44</v>
      </c>
      <c r="D8" s="47" t="s">
        <v>99</v>
      </c>
      <c r="E8" s="109" t="s">
        <v>46</v>
      </c>
      <c r="F8" s="109"/>
      <c r="G8" s="6" t="s">
        <v>17</v>
      </c>
      <c r="H8" s="47" t="s">
        <v>49</v>
      </c>
      <c r="I8" s="89" t="s">
        <v>22</v>
      </c>
      <c r="J8" s="89" t="s">
        <v>11</v>
      </c>
      <c r="K8" s="4" t="s">
        <v>18</v>
      </c>
      <c r="L8" s="43" t="s">
        <v>23</v>
      </c>
      <c r="M8" s="97" t="s">
        <v>25</v>
      </c>
      <c r="N8" s="100" t="s">
        <v>13</v>
      </c>
      <c r="O8" s="66" t="s">
        <v>7</v>
      </c>
      <c r="P8" s="63" t="s">
        <v>7</v>
      </c>
      <c r="Q8" s="63">
        <v>0.48</v>
      </c>
      <c r="R8" s="104" t="s">
        <v>7</v>
      </c>
      <c r="S8" s="105" t="s">
        <v>7</v>
      </c>
      <c r="T8" s="105">
        <v>0.4</v>
      </c>
      <c r="U8" s="67" t="s">
        <v>7</v>
      </c>
      <c r="V8" s="64"/>
      <c r="W8" s="65">
        <v>0.25</v>
      </c>
      <c r="X8" s="3" t="s">
        <v>7</v>
      </c>
      <c r="Y8" s="3">
        <v>0.25</v>
      </c>
      <c r="Z8" s="26" t="s">
        <v>7</v>
      </c>
      <c r="AA8" s="26">
        <v>0.15</v>
      </c>
      <c r="AB8" s="43" t="s">
        <v>33</v>
      </c>
      <c r="AC8" s="43" t="s">
        <v>58</v>
      </c>
      <c r="AD8" s="43" t="s">
        <v>63</v>
      </c>
    </row>
    <row r="9" spans="1:30" ht="12.75">
      <c r="A9" s="6" t="s">
        <v>42</v>
      </c>
      <c r="B9" s="6" t="s">
        <v>123</v>
      </c>
      <c r="C9" s="47" t="s">
        <v>47</v>
      </c>
      <c r="D9" s="47" t="s">
        <v>45</v>
      </c>
      <c r="E9" s="47"/>
      <c r="F9" s="47" t="s">
        <v>100</v>
      </c>
      <c r="G9" s="6" t="s">
        <v>18</v>
      </c>
      <c r="H9" s="47" t="s">
        <v>50</v>
      </c>
      <c r="I9" s="89" t="s">
        <v>0</v>
      </c>
      <c r="J9" s="91" t="s">
        <v>31</v>
      </c>
      <c r="K9" s="4" t="s">
        <v>73</v>
      </c>
      <c r="L9" s="43" t="s">
        <v>7</v>
      </c>
      <c r="M9" s="97" t="s">
        <v>15</v>
      </c>
      <c r="N9" s="100" t="s">
        <v>14</v>
      </c>
      <c r="O9" s="60" t="s">
        <v>8</v>
      </c>
      <c r="P9" s="102" t="s">
        <v>16</v>
      </c>
      <c r="Q9" s="61" t="s">
        <v>27</v>
      </c>
      <c r="R9" s="60" t="s">
        <v>9</v>
      </c>
      <c r="S9" s="102" t="s">
        <v>16</v>
      </c>
      <c r="T9" s="61" t="s">
        <v>27</v>
      </c>
      <c r="U9" s="60" t="s">
        <v>10</v>
      </c>
      <c r="V9" s="102" t="s">
        <v>16</v>
      </c>
      <c r="W9" s="62" t="s">
        <v>27</v>
      </c>
      <c r="X9" s="6" t="s">
        <v>16</v>
      </c>
      <c r="Y9" s="4" t="s">
        <v>27</v>
      </c>
      <c r="Z9" s="100" t="s">
        <v>16</v>
      </c>
      <c r="AA9" s="4" t="s">
        <v>1</v>
      </c>
      <c r="AB9" s="43" t="s">
        <v>21</v>
      </c>
      <c r="AC9" s="43" t="s">
        <v>59</v>
      </c>
      <c r="AD9" s="43" t="s">
        <v>64</v>
      </c>
    </row>
    <row r="10" spans="8:30" ht="9.75" customHeight="1">
      <c r="H10" s="74" t="s">
        <v>82</v>
      </c>
      <c r="I10" s="90" t="s">
        <v>83</v>
      </c>
      <c r="J10" s="92" t="s">
        <v>86</v>
      </c>
      <c r="L10" s="73" t="s">
        <v>81</v>
      </c>
      <c r="M10" s="98" t="s">
        <v>80</v>
      </c>
      <c r="N10" s="101" t="s">
        <v>87</v>
      </c>
      <c r="O10" s="68" t="s">
        <v>74</v>
      </c>
      <c r="P10" s="101" t="s">
        <v>75</v>
      </c>
      <c r="Q10" s="70" t="s">
        <v>76</v>
      </c>
      <c r="R10" s="69" t="s">
        <v>74</v>
      </c>
      <c r="S10" s="101" t="s">
        <v>75</v>
      </c>
      <c r="T10" s="70" t="s">
        <v>76</v>
      </c>
      <c r="U10" s="69" t="s">
        <v>74</v>
      </c>
      <c r="V10" s="103" t="s">
        <v>75</v>
      </c>
      <c r="W10" s="53" t="s">
        <v>77</v>
      </c>
      <c r="X10" s="76" t="s">
        <v>75</v>
      </c>
      <c r="Y10" s="71" t="s">
        <v>76</v>
      </c>
      <c r="Z10" s="103" t="s">
        <v>79</v>
      </c>
      <c r="AA10" s="72" t="s">
        <v>78</v>
      </c>
      <c r="AB10" s="77" t="s">
        <v>98</v>
      </c>
      <c r="AC10" s="55" t="s">
        <v>71</v>
      </c>
      <c r="AD10" s="77" t="s">
        <v>98</v>
      </c>
    </row>
    <row r="11" spans="1:31" ht="12.75">
      <c r="A11" s="35">
        <v>1</v>
      </c>
      <c r="B11" s="37" t="s">
        <v>101</v>
      </c>
      <c r="C11" s="8">
        <v>1</v>
      </c>
      <c r="D11" s="8">
        <v>1998</v>
      </c>
      <c r="E11" s="8"/>
      <c r="F11" s="31"/>
      <c r="G11" s="8">
        <v>3000</v>
      </c>
      <c r="H11" s="8">
        <v>1500</v>
      </c>
      <c r="I11" s="9">
        <v>38558</v>
      </c>
      <c r="J11" s="33">
        <v>0</v>
      </c>
      <c r="K11" s="8">
        <f aca="true" t="shared" si="0" ref="K11:K41">G11/12</f>
        <v>250</v>
      </c>
      <c r="L11" s="15">
        <f aca="true" t="shared" si="1" ref="L11:L16">IF(I11&gt;0,$I$1-I11,0)</f>
        <v>890</v>
      </c>
      <c r="M11" s="13">
        <f aca="true" t="shared" si="2" ref="M11:M21">IF(I11=0,0,INT((L11+32)/30.5))</f>
        <v>30</v>
      </c>
      <c r="N11" s="8">
        <f>IF(I11=0,0,IF(J11=0,12,INT((J11-$I$1+30)/30.5)))</f>
        <v>12</v>
      </c>
      <c r="O11" s="9">
        <f aca="true" t="shared" si="3" ref="O11:O28">IF(I11=0,0,IF(OR(J11=0,J11&gt;I11+$O$2),I11+$O$2,J11))</f>
        <v>39653</v>
      </c>
      <c r="P11" s="10">
        <f aca="true" t="shared" si="4" ref="P11:P41">IF(M11&gt;35,0,IF(N11&lt;36-M11,N11,IF(36-M11&gt;12,12,36-M11)))</f>
        <v>6</v>
      </c>
      <c r="Q11" s="10">
        <f>-$Q$8*P11*K11</f>
        <v>-720</v>
      </c>
      <c r="R11" s="14">
        <f aca="true" t="shared" si="5" ref="R11:R20">IF(I11=0,0,IF(OR(J11&gt;$I$2,J11=0),I11+$R$2,J11))</f>
        <v>40748</v>
      </c>
      <c r="S11" s="10">
        <f aca="true" t="shared" si="6" ref="S11:S22">IF(M11&gt;71,0,IF(N11&lt;72-M11,N11-P11,IF(72-M11&gt;12,12-P11,72-M11-P11)))</f>
        <v>6</v>
      </c>
      <c r="T11" s="10">
        <f>-$T$8*S11*K11</f>
        <v>-600.0000000000001</v>
      </c>
      <c r="U11" s="14">
        <f aca="true" t="shared" si="7" ref="U11:U21">IF(I11=0,0,IF(OR(J11&gt;$I$2,J11=0),I11+$U$2,J11))</f>
        <v>41844</v>
      </c>
      <c r="V11" s="10">
        <f aca="true" t="shared" si="8" ref="V11:V20">IF(OR(M11&lt;37,M11&gt;107),0,IF(N11&lt;108-M11,N11-S11,IF(108-M11&gt;12,12-S11,108-M11-S11)))</f>
        <v>0</v>
      </c>
      <c r="W11" s="10">
        <f>-$W$8*V11*K11</f>
        <v>0</v>
      </c>
      <c r="X11" s="10">
        <v>0</v>
      </c>
      <c r="Y11" s="10">
        <f>-$Y$8*X11*K11</f>
        <v>0</v>
      </c>
      <c r="Z11" s="10">
        <f aca="true" t="shared" si="9" ref="Z11:Z41">IF(I11&gt;$Z$2,0,N11)</f>
        <v>0</v>
      </c>
      <c r="AA11" s="10">
        <f>$AA$8*Z11*K11</f>
        <v>0</v>
      </c>
      <c r="AB11" s="48">
        <f>K11*N11+Q11+T11+W11+Y11+AA11</f>
        <v>1680</v>
      </c>
      <c r="AC11" s="48">
        <f>IF(J11=0,(AB11/12)*$C$1,AB11)</f>
        <v>1260</v>
      </c>
      <c r="AD11" s="11">
        <f>AB11-H11</f>
        <v>180</v>
      </c>
      <c r="AE11" t="str">
        <f>IF(P11+S11+V11+X11&gt;12,"CHYBA AGRO"," ")</f>
        <v> </v>
      </c>
    </row>
    <row r="12" spans="1:31" ht="12.75">
      <c r="A12" s="36">
        <v>2</v>
      </c>
      <c r="B12" s="38" t="s">
        <v>102</v>
      </c>
      <c r="C12" s="13">
        <v>1</v>
      </c>
      <c r="D12" s="13">
        <v>1198</v>
      </c>
      <c r="E12" s="116" t="s">
        <v>133</v>
      </c>
      <c r="F12" s="117">
        <v>39600</v>
      </c>
      <c r="G12" s="13">
        <v>2400</v>
      </c>
      <c r="H12" s="13">
        <v>0</v>
      </c>
      <c r="I12" s="14">
        <v>37364</v>
      </c>
      <c r="J12" s="34">
        <v>0</v>
      </c>
      <c r="K12" s="13">
        <f t="shared" si="0"/>
        <v>200</v>
      </c>
      <c r="L12" s="15">
        <f t="shared" si="1"/>
        <v>2084</v>
      </c>
      <c r="M12" s="13">
        <f t="shared" si="2"/>
        <v>69</v>
      </c>
      <c r="N12" s="116">
        <v>7</v>
      </c>
      <c r="O12" s="14">
        <f t="shared" si="3"/>
        <v>38459</v>
      </c>
      <c r="P12" s="15">
        <f t="shared" si="4"/>
        <v>0</v>
      </c>
      <c r="Q12" s="15">
        <f>-$Q$8*P12*K12</f>
        <v>0</v>
      </c>
      <c r="R12" s="14">
        <f t="shared" si="5"/>
        <v>39554</v>
      </c>
      <c r="S12" s="15">
        <f t="shared" si="6"/>
        <v>3</v>
      </c>
      <c r="T12" s="15">
        <f>-$T$8*S12*K12</f>
        <v>-240.00000000000003</v>
      </c>
      <c r="U12" s="14">
        <f t="shared" si="7"/>
        <v>40650</v>
      </c>
      <c r="V12" s="15">
        <f t="shared" si="8"/>
        <v>4</v>
      </c>
      <c r="W12" s="15">
        <f>-$W$8*V12*K12</f>
        <v>-200</v>
      </c>
      <c r="X12" s="15">
        <v>0</v>
      </c>
      <c r="Y12" s="15">
        <f aca="true" t="shared" si="10" ref="Y12:Y41">-$Y$8*X12*K12</f>
        <v>0</v>
      </c>
      <c r="Z12" s="15">
        <f t="shared" si="9"/>
        <v>0</v>
      </c>
      <c r="AA12" s="15">
        <f>$AA$8*Z12*K12</f>
        <v>0</v>
      </c>
      <c r="AB12" s="49">
        <f>K12*N12+Q12+T12+W12+Y12+AA12</f>
        <v>960</v>
      </c>
      <c r="AC12" s="49">
        <f>IF(J12=0,(AB12/12)*$C$1,AB12)</f>
        <v>720</v>
      </c>
      <c r="AD12" s="16">
        <f aca="true" t="shared" si="11" ref="AD12:AD41">AB12-H12</f>
        <v>960</v>
      </c>
      <c r="AE12" t="str">
        <f aca="true" t="shared" si="12" ref="AE12:AE30">IF(P12+S12+V12+X12&gt;12,"CHYBA AGRO"," ")</f>
        <v> </v>
      </c>
    </row>
    <row r="13" spans="1:31" ht="12.75">
      <c r="A13" s="36">
        <v>3</v>
      </c>
      <c r="B13" s="38" t="s">
        <v>103</v>
      </c>
      <c r="C13" s="13">
        <v>5</v>
      </c>
      <c r="D13" s="13" t="s">
        <v>7</v>
      </c>
      <c r="E13" s="13">
        <v>3</v>
      </c>
      <c r="F13" s="32">
        <v>25</v>
      </c>
      <c r="G13" s="13">
        <v>21300</v>
      </c>
      <c r="H13" s="13">
        <v>10650</v>
      </c>
      <c r="I13" s="14">
        <v>32605</v>
      </c>
      <c r="J13" s="34">
        <v>0</v>
      </c>
      <c r="K13" s="13">
        <f t="shared" si="0"/>
        <v>1775</v>
      </c>
      <c r="L13" s="15">
        <f t="shared" si="1"/>
        <v>6843</v>
      </c>
      <c r="M13" s="13">
        <f t="shared" si="2"/>
        <v>225</v>
      </c>
      <c r="N13" s="13">
        <f>IF(I13=0,0,IF(J13=0,12,INT((J13-$I$1+30)/30.5)))</f>
        <v>12</v>
      </c>
      <c r="O13" s="14">
        <f t="shared" si="3"/>
        <v>33700</v>
      </c>
      <c r="P13" s="15">
        <f t="shared" si="4"/>
        <v>0</v>
      </c>
      <c r="Q13" s="15">
        <f aca="true" t="shared" si="13" ref="Q13:Q41">-$Q$8*P13*K13</f>
        <v>0</v>
      </c>
      <c r="R13" s="14">
        <f t="shared" si="5"/>
        <v>34795</v>
      </c>
      <c r="S13" s="15">
        <f t="shared" si="6"/>
        <v>0</v>
      </c>
      <c r="T13" s="15">
        <f aca="true" t="shared" si="14" ref="T13:T41">-$T$8*S13*K13</f>
        <v>0</v>
      </c>
      <c r="U13" s="14">
        <f t="shared" si="7"/>
        <v>35891</v>
      </c>
      <c r="V13" s="15">
        <f t="shared" si="8"/>
        <v>0</v>
      </c>
      <c r="W13" s="15">
        <f aca="true" t="shared" si="15" ref="W13:W41">-$W$8*V13*K13</f>
        <v>0</v>
      </c>
      <c r="X13" s="15">
        <v>0</v>
      </c>
      <c r="Y13" s="15">
        <f t="shared" si="10"/>
        <v>0</v>
      </c>
      <c r="Z13" s="15">
        <f t="shared" si="9"/>
        <v>12</v>
      </c>
      <c r="AA13" s="15">
        <f aca="true" t="shared" si="16" ref="AA13:AA41">$AA$8*Z13*K13</f>
        <v>3194.9999999999995</v>
      </c>
      <c r="AB13" s="49">
        <f aca="true" t="shared" si="17" ref="AB13:AB41">K13*N13+Q13+T13+W13+Y13+AA13</f>
        <v>24495</v>
      </c>
      <c r="AC13" s="49">
        <f aca="true" t="shared" si="18" ref="AC13:AC41">IF(J13=0,(AB13/12)*$C$1,AB13)</f>
        <v>18371.25</v>
      </c>
      <c r="AD13" s="16">
        <f t="shared" si="11"/>
        <v>13845</v>
      </c>
      <c r="AE13" t="str">
        <f t="shared" si="12"/>
        <v> </v>
      </c>
    </row>
    <row r="14" spans="1:31" ht="12.75">
      <c r="A14" s="36">
        <v>4</v>
      </c>
      <c r="B14" s="38" t="s">
        <v>104</v>
      </c>
      <c r="C14" s="13">
        <v>5</v>
      </c>
      <c r="D14" s="13" t="s">
        <v>7</v>
      </c>
      <c r="E14" s="13">
        <v>2</v>
      </c>
      <c r="F14" s="32">
        <v>6</v>
      </c>
      <c r="G14" s="13">
        <v>6000</v>
      </c>
      <c r="H14" s="13">
        <v>3000</v>
      </c>
      <c r="I14" s="14">
        <v>37386</v>
      </c>
      <c r="J14" s="34">
        <v>39721</v>
      </c>
      <c r="K14" s="13">
        <f t="shared" si="0"/>
        <v>500</v>
      </c>
      <c r="L14" s="15">
        <f t="shared" si="1"/>
        <v>2062</v>
      </c>
      <c r="M14" s="13">
        <f t="shared" si="2"/>
        <v>68</v>
      </c>
      <c r="N14" s="13">
        <f>IF(I14=0,0,IF(J14=0,12,INT((J14-$I$1+30)/30.5)))</f>
        <v>9</v>
      </c>
      <c r="O14" s="14">
        <f t="shared" si="3"/>
        <v>38481</v>
      </c>
      <c r="P14" s="15">
        <f t="shared" si="4"/>
        <v>0</v>
      </c>
      <c r="Q14" s="15">
        <f t="shared" si="13"/>
        <v>0</v>
      </c>
      <c r="R14" s="14">
        <f t="shared" si="5"/>
        <v>39721</v>
      </c>
      <c r="S14" s="15">
        <f t="shared" si="6"/>
        <v>4</v>
      </c>
      <c r="T14" s="15">
        <f t="shared" si="14"/>
        <v>-800</v>
      </c>
      <c r="U14" s="14">
        <f t="shared" si="7"/>
        <v>39721</v>
      </c>
      <c r="V14" s="15">
        <f t="shared" si="8"/>
        <v>5</v>
      </c>
      <c r="W14" s="15">
        <f t="shared" si="15"/>
        <v>-625</v>
      </c>
      <c r="X14" s="15">
        <v>0</v>
      </c>
      <c r="Y14" s="15">
        <f t="shared" si="10"/>
        <v>0</v>
      </c>
      <c r="Z14" s="15">
        <f t="shared" si="9"/>
        <v>0</v>
      </c>
      <c r="AA14" s="15">
        <f t="shared" si="16"/>
        <v>0</v>
      </c>
      <c r="AB14" s="49">
        <f t="shared" si="17"/>
        <v>3075</v>
      </c>
      <c r="AC14" s="49">
        <f t="shared" si="18"/>
        <v>3075</v>
      </c>
      <c r="AD14" s="16">
        <f t="shared" si="11"/>
        <v>75</v>
      </c>
      <c r="AE14" t="str">
        <f t="shared" si="12"/>
        <v> </v>
      </c>
    </row>
    <row r="15" spans="1:31" ht="12.75">
      <c r="A15" s="36">
        <v>5</v>
      </c>
      <c r="B15" s="38" t="s">
        <v>7</v>
      </c>
      <c r="C15" s="13"/>
      <c r="D15" s="13"/>
      <c r="E15" s="13"/>
      <c r="F15" s="32"/>
      <c r="G15" s="13">
        <v>0</v>
      </c>
      <c r="H15" s="13">
        <v>0</v>
      </c>
      <c r="I15" s="14">
        <v>0</v>
      </c>
      <c r="J15" s="34">
        <v>0</v>
      </c>
      <c r="K15" s="13">
        <f t="shared" si="0"/>
        <v>0</v>
      </c>
      <c r="L15" s="15">
        <f t="shared" si="1"/>
        <v>0</v>
      </c>
      <c r="M15" s="13">
        <f t="shared" si="2"/>
        <v>0</v>
      </c>
      <c r="N15" s="13">
        <f aca="true" t="shared" si="19" ref="N15:N22">IF(I15=0,0,IF(J15=0,12,INT((J15-$I$1+30)/30.5)))</f>
        <v>0</v>
      </c>
      <c r="O15" s="14">
        <f t="shared" si="3"/>
        <v>0</v>
      </c>
      <c r="P15" s="15">
        <f t="shared" si="4"/>
        <v>0</v>
      </c>
      <c r="Q15" s="15">
        <f t="shared" si="13"/>
        <v>0</v>
      </c>
      <c r="R15" s="14">
        <f t="shared" si="5"/>
        <v>0</v>
      </c>
      <c r="S15" s="15">
        <f t="shared" si="6"/>
        <v>0</v>
      </c>
      <c r="T15" s="15">
        <f t="shared" si="14"/>
        <v>0</v>
      </c>
      <c r="U15" s="14">
        <f t="shared" si="7"/>
        <v>0</v>
      </c>
      <c r="V15" s="15">
        <f t="shared" si="8"/>
        <v>0</v>
      </c>
      <c r="W15" s="15">
        <f t="shared" si="15"/>
        <v>0</v>
      </c>
      <c r="X15" s="15">
        <v>0</v>
      </c>
      <c r="Y15" s="15">
        <f t="shared" si="10"/>
        <v>0</v>
      </c>
      <c r="Z15" s="15">
        <f t="shared" si="9"/>
        <v>0</v>
      </c>
      <c r="AA15" s="15">
        <f t="shared" si="16"/>
        <v>0</v>
      </c>
      <c r="AB15" s="49">
        <f t="shared" si="17"/>
        <v>0</v>
      </c>
      <c r="AC15" s="49">
        <f t="shared" si="18"/>
        <v>0</v>
      </c>
      <c r="AD15" s="16">
        <f t="shared" si="11"/>
        <v>0</v>
      </c>
      <c r="AE15" t="str">
        <f t="shared" si="12"/>
        <v> </v>
      </c>
    </row>
    <row r="16" spans="1:31" ht="12.75">
      <c r="A16" s="36">
        <v>6</v>
      </c>
      <c r="B16" s="38" t="s">
        <v>7</v>
      </c>
      <c r="C16" s="13"/>
      <c r="D16" s="13"/>
      <c r="E16" s="13"/>
      <c r="F16" s="32"/>
      <c r="G16" s="13">
        <v>0</v>
      </c>
      <c r="H16" s="13">
        <v>0</v>
      </c>
      <c r="I16" s="14">
        <v>0</v>
      </c>
      <c r="J16" s="34">
        <v>0</v>
      </c>
      <c r="K16" s="13">
        <f t="shared" si="0"/>
        <v>0</v>
      </c>
      <c r="L16" s="15">
        <f t="shared" si="1"/>
        <v>0</v>
      </c>
      <c r="M16" s="13">
        <f t="shared" si="2"/>
        <v>0</v>
      </c>
      <c r="N16" s="13">
        <f t="shared" si="19"/>
        <v>0</v>
      </c>
      <c r="O16" s="14">
        <f t="shared" si="3"/>
        <v>0</v>
      </c>
      <c r="P16" s="15">
        <f t="shared" si="4"/>
        <v>0</v>
      </c>
      <c r="Q16" s="15">
        <f t="shared" si="13"/>
        <v>0</v>
      </c>
      <c r="R16" s="14">
        <f t="shared" si="5"/>
        <v>0</v>
      </c>
      <c r="S16" s="15">
        <f t="shared" si="6"/>
        <v>0</v>
      </c>
      <c r="T16" s="15">
        <f t="shared" si="14"/>
        <v>0</v>
      </c>
      <c r="U16" s="14">
        <f t="shared" si="7"/>
        <v>0</v>
      </c>
      <c r="V16" s="15">
        <f t="shared" si="8"/>
        <v>0</v>
      </c>
      <c r="W16" s="15">
        <f t="shared" si="15"/>
        <v>0</v>
      </c>
      <c r="X16" s="15">
        <v>0</v>
      </c>
      <c r="Y16" s="15">
        <f t="shared" si="10"/>
        <v>0</v>
      </c>
      <c r="Z16" s="15">
        <f t="shared" si="9"/>
        <v>0</v>
      </c>
      <c r="AA16" s="15">
        <f t="shared" si="16"/>
        <v>0</v>
      </c>
      <c r="AB16" s="49">
        <f t="shared" si="17"/>
        <v>0</v>
      </c>
      <c r="AC16" s="49">
        <f t="shared" si="18"/>
        <v>0</v>
      </c>
      <c r="AD16" s="16">
        <f t="shared" si="11"/>
        <v>0</v>
      </c>
      <c r="AE16" t="str">
        <f t="shared" si="12"/>
        <v> </v>
      </c>
    </row>
    <row r="17" spans="1:31" ht="12.75">
      <c r="A17" s="36">
        <v>7</v>
      </c>
      <c r="B17" s="38" t="s">
        <v>7</v>
      </c>
      <c r="C17" s="13"/>
      <c r="D17" s="13"/>
      <c r="E17" s="13"/>
      <c r="F17" s="32"/>
      <c r="G17" s="13">
        <v>0</v>
      </c>
      <c r="H17" s="13">
        <v>0</v>
      </c>
      <c r="I17" s="14">
        <v>0</v>
      </c>
      <c r="J17" s="34">
        <v>0</v>
      </c>
      <c r="K17" s="13">
        <f t="shared" si="0"/>
        <v>0</v>
      </c>
      <c r="L17" s="15">
        <f aca="true" t="shared" si="20" ref="L17:L41">IF(I17&gt;0,$I$1-I17,0)</f>
        <v>0</v>
      </c>
      <c r="M17" s="13">
        <f t="shared" si="2"/>
        <v>0</v>
      </c>
      <c r="N17" s="13">
        <f t="shared" si="19"/>
        <v>0</v>
      </c>
      <c r="O17" s="14">
        <f t="shared" si="3"/>
        <v>0</v>
      </c>
      <c r="P17" s="15">
        <f t="shared" si="4"/>
        <v>0</v>
      </c>
      <c r="Q17" s="15">
        <f t="shared" si="13"/>
        <v>0</v>
      </c>
      <c r="R17" s="14">
        <f t="shared" si="5"/>
        <v>0</v>
      </c>
      <c r="S17" s="15">
        <f t="shared" si="6"/>
        <v>0</v>
      </c>
      <c r="T17" s="15">
        <f t="shared" si="14"/>
        <v>0</v>
      </c>
      <c r="U17" s="14">
        <f t="shared" si="7"/>
        <v>0</v>
      </c>
      <c r="V17" s="15">
        <f t="shared" si="8"/>
        <v>0</v>
      </c>
      <c r="W17" s="15">
        <f t="shared" si="15"/>
        <v>0</v>
      </c>
      <c r="X17" s="15">
        <v>0</v>
      </c>
      <c r="Y17" s="15">
        <f t="shared" si="10"/>
        <v>0</v>
      </c>
      <c r="Z17" s="15">
        <f t="shared" si="9"/>
        <v>0</v>
      </c>
      <c r="AA17" s="15">
        <f t="shared" si="16"/>
        <v>0</v>
      </c>
      <c r="AB17" s="49">
        <f t="shared" si="17"/>
        <v>0</v>
      </c>
      <c r="AC17" s="49">
        <f t="shared" si="18"/>
        <v>0</v>
      </c>
      <c r="AD17" s="16">
        <f t="shared" si="11"/>
        <v>0</v>
      </c>
      <c r="AE17" t="str">
        <f t="shared" si="12"/>
        <v> </v>
      </c>
    </row>
    <row r="18" spans="1:31" ht="12.75">
      <c r="A18" s="36">
        <v>8</v>
      </c>
      <c r="B18" s="38" t="s">
        <v>7</v>
      </c>
      <c r="C18" s="13"/>
      <c r="D18" s="13"/>
      <c r="E18" s="13"/>
      <c r="F18" s="32"/>
      <c r="G18" s="13">
        <v>0</v>
      </c>
      <c r="H18" s="13">
        <v>0</v>
      </c>
      <c r="I18" s="14">
        <v>0</v>
      </c>
      <c r="J18" s="34">
        <v>0</v>
      </c>
      <c r="K18" s="13">
        <f t="shared" si="0"/>
        <v>0</v>
      </c>
      <c r="L18" s="15">
        <f t="shared" si="20"/>
        <v>0</v>
      </c>
      <c r="M18" s="13">
        <f t="shared" si="2"/>
        <v>0</v>
      </c>
      <c r="N18" s="13">
        <f t="shared" si="19"/>
        <v>0</v>
      </c>
      <c r="O18" s="14">
        <f t="shared" si="3"/>
        <v>0</v>
      </c>
      <c r="P18" s="15">
        <f t="shared" si="4"/>
        <v>0</v>
      </c>
      <c r="Q18" s="15">
        <f t="shared" si="13"/>
        <v>0</v>
      </c>
      <c r="R18" s="14">
        <f t="shared" si="5"/>
        <v>0</v>
      </c>
      <c r="S18" s="15">
        <f t="shared" si="6"/>
        <v>0</v>
      </c>
      <c r="T18" s="15">
        <f t="shared" si="14"/>
        <v>0</v>
      </c>
      <c r="U18" s="14">
        <f t="shared" si="7"/>
        <v>0</v>
      </c>
      <c r="V18" s="15">
        <f t="shared" si="8"/>
        <v>0</v>
      </c>
      <c r="W18" s="15">
        <f t="shared" si="15"/>
        <v>0</v>
      </c>
      <c r="X18" s="15">
        <v>0</v>
      </c>
      <c r="Y18" s="15">
        <f t="shared" si="10"/>
        <v>0</v>
      </c>
      <c r="Z18" s="15">
        <f t="shared" si="9"/>
        <v>0</v>
      </c>
      <c r="AA18" s="15">
        <f t="shared" si="16"/>
        <v>0</v>
      </c>
      <c r="AB18" s="49">
        <f t="shared" si="17"/>
        <v>0</v>
      </c>
      <c r="AC18" s="49">
        <f t="shared" si="18"/>
        <v>0</v>
      </c>
      <c r="AD18" s="16">
        <f t="shared" si="11"/>
        <v>0</v>
      </c>
      <c r="AE18" t="str">
        <f t="shared" si="12"/>
        <v> </v>
      </c>
    </row>
    <row r="19" spans="1:31" ht="12.75">
      <c r="A19" s="36">
        <v>9</v>
      </c>
      <c r="B19" s="38" t="s">
        <v>7</v>
      </c>
      <c r="C19" s="13"/>
      <c r="D19" s="13"/>
      <c r="E19" s="13"/>
      <c r="F19" s="32"/>
      <c r="G19" s="13">
        <v>0</v>
      </c>
      <c r="H19" s="13">
        <v>0</v>
      </c>
      <c r="I19" s="14">
        <v>0</v>
      </c>
      <c r="J19" s="34">
        <v>0</v>
      </c>
      <c r="K19" s="13">
        <f t="shared" si="0"/>
        <v>0</v>
      </c>
      <c r="L19" s="15">
        <f t="shared" si="20"/>
        <v>0</v>
      </c>
      <c r="M19" s="13">
        <f t="shared" si="2"/>
        <v>0</v>
      </c>
      <c r="N19" s="13">
        <f t="shared" si="19"/>
        <v>0</v>
      </c>
      <c r="O19" s="14">
        <f t="shared" si="3"/>
        <v>0</v>
      </c>
      <c r="P19" s="15">
        <f t="shared" si="4"/>
        <v>0</v>
      </c>
      <c r="Q19" s="15">
        <f t="shared" si="13"/>
        <v>0</v>
      </c>
      <c r="R19" s="14">
        <f t="shared" si="5"/>
        <v>0</v>
      </c>
      <c r="S19" s="15">
        <f t="shared" si="6"/>
        <v>0</v>
      </c>
      <c r="T19" s="15">
        <f t="shared" si="14"/>
        <v>0</v>
      </c>
      <c r="U19" s="14">
        <f t="shared" si="7"/>
        <v>0</v>
      </c>
      <c r="V19" s="15">
        <f t="shared" si="8"/>
        <v>0</v>
      </c>
      <c r="W19" s="15">
        <f t="shared" si="15"/>
        <v>0</v>
      </c>
      <c r="X19" s="15">
        <v>0</v>
      </c>
      <c r="Y19" s="15">
        <f t="shared" si="10"/>
        <v>0</v>
      </c>
      <c r="Z19" s="15">
        <f t="shared" si="9"/>
        <v>0</v>
      </c>
      <c r="AA19" s="15">
        <f t="shared" si="16"/>
        <v>0</v>
      </c>
      <c r="AB19" s="49">
        <f t="shared" si="17"/>
        <v>0</v>
      </c>
      <c r="AC19" s="49">
        <f t="shared" si="18"/>
        <v>0</v>
      </c>
      <c r="AD19" s="16">
        <f t="shared" si="11"/>
        <v>0</v>
      </c>
      <c r="AE19" t="str">
        <f t="shared" si="12"/>
        <v> </v>
      </c>
    </row>
    <row r="20" spans="1:31" ht="12.75">
      <c r="A20" s="36">
        <v>10</v>
      </c>
      <c r="B20" s="38" t="s">
        <v>7</v>
      </c>
      <c r="C20" s="13"/>
      <c r="D20" s="13"/>
      <c r="E20" s="13" t="s">
        <v>7</v>
      </c>
      <c r="F20" s="32"/>
      <c r="G20" s="13">
        <v>0</v>
      </c>
      <c r="H20" s="13">
        <v>0</v>
      </c>
      <c r="I20" s="14">
        <v>0</v>
      </c>
      <c r="J20" s="34">
        <v>0</v>
      </c>
      <c r="K20" s="13">
        <f t="shared" si="0"/>
        <v>0</v>
      </c>
      <c r="L20" s="15">
        <f t="shared" si="20"/>
        <v>0</v>
      </c>
      <c r="M20" s="13">
        <f t="shared" si="2"/>
        <v>0</v>
      </c>
      <c r="N20" s="13">
        <f t="shared" si="19"/>
        <v>0</v>
      </c>
      <c r="O20" s="14">
        <f t="shared" si="3"/>
        <v>0</v>
      </c>
      <c r="P20" s="15">
        <f t="shared" si="4"/>
        <v>0</v>
      </c>
      <c r="Q20" s="15">
        <f t="shared" si="13"/>
        <v>0</v>
      </c>
      <c r="R20" s="14">
        <f t="shared" si="5"/>
        <v>0</v>
      </c>
      <c r="S20" s="15">
        <f t="shared" si="6"/>
        <v>0</v>
      </c>
      <c r="T20" s="15">
        <f t="shared" si="14"/>
        <v>0</v>
      </c>
      <c r="U20" s="14">
        <f t="shared" si="7"/>
        <v>0</v>
      </c>
      <c r="V20" s="15">
        <f t="shared" si="8"/>
        <v>0</v>
      </c>
      <c r="W20" s="15">
        <f t="shared" si="15"/>
        <v>0</v>
      </c>
      <c r="X20" s="15">
        <v>0</v>
      </c>
      <c r="Y20" s="15">
        <f t="shared" si="10"/>
        <v>0</v>
      </c>
      <c r="Z20" s="15">
        <f t="shared" si="9"/>
        <v>0</v>
      </c>
      <c r="AA20" s="15">
        <f t="shared" si="16"/>
        <v>0</v>
      </c>
      <c r="AB20" s="49">
        <f t="shared" si="17"/>
        <v>0</v>
      </c>
      <c r="AC20" s="49">
        <f t="shared" si="18"/>
        <v>0</v>
      </c>
      <c r="AD20" s="16">
        <f t="shared" si="11"/>
        <v>0</v>
      </c>
      <c r="AE20" t="str">
        <f t="shared" si="12"/>
        <v> </v>
      </c>
    </row>
    <row r="21" spans="1:31" ht="12.75">
      <c r="A21" s="36">
        <v>11</v>
      </c>
      <c r="B21" s="38" t="s">
        <v>7</v>
      </c>
      <c r="C21" s="13"/>
      <c r="D21" s="13"/>
      <c r="E21" s="13"/>
      <c r="F21" s="32"/>
      <c r="G21" s="13">
        <v>0</v>
      </c>
      <c r="H21" s="13">
        <v>0</v>
      </c>
      <c r="I21" s="14">
        <v>0</v>
      </c>
      <c r="J21" s="34">
        <v>0</v>
      </c>
      <c r="K21" s="13">
        <f t="shared" si="0"/>
        <v>0</v>
      </c>
      <c r="L21" s="15">
        <f t="shared" si="20"/>
        <v>0</v>
      </c>
      <c r="M21" s="13">
        <f t="shared" si="2"/>
        <v>0</v>
      </c>
      <c r="N21" s="13">
        <f t="shared" si="19"/>
        <v>0</v>
      </c>
      <c r="O21" s="14">
        <f t="shared" si="3"/>
        <v>0</v>
      </c>
      <c r="P21" s="15">
        <f t="shared" si="4"/>
        <v>0</v>
      </c>
      <c r="Q21" s="15">
        <f t="shared" si="13"/>
        <v>0</v>
      </c>
      <c r="R21" s="14">
        <f aca="true" t="shared" si="21" ref="R21:R28">IF(I21=0,0,IF(OR(J21&gt;$I$2,J21=0),I21+$R$2,J21))</f>
        <v>0</v>
      </c>
      <c r="S21" s="15">
        <f t="shared" si="6"/>
        <v>0</v>
      </c>
      <c r="T21" s="15">
        <f t="shared" si="14"/>
        <v>0</v>
      </c>
      <c r="U21" s="14">
        <f t="shared" si="7"/>
        <v>0</v>
      </c>
      <c r="V21" s="15">
        <f aca="true" t="shared" si="22" ref="V21:V28">IF(OR(M21&lt;37,M21&gt;107),0,IF(N21&lt;108-M21,N21-S21,IF(108-M21&gt;12,12-S21,108-M21-S21)))</f>
        <v>0</v>
      </c>
      <c r="W21" s="15">
        <f t="shared" si="15"/>
        <v>0</v>
      </c>
      <c r="X21" s="15">
        <v>0</v>
      </c>
      <c r="Y21" s="15">
        <f t="shared" si="10"/>
        <v>0</v>
      </c>
      <c r="Z21" s="15">
        <f t="shared" si="9"/>
        <v>0</v>
      </c>
      <c r="AA21" s="15">
        <f t="shared" si="16"/>
        <v>0</v>
      </c>
      <c r="AB21" s="49">
        <f t="shared" si="17"/>
        <v>0</v>
      </c>
      <c r="AC21" s="49">
        <f t="shared" si="18"/>
        <v>0</v>
      </c>
      <c r="AD21" s="16">
        <f t="shared" si="11"/>
        <v>0</v>
      </c>
      <c r="AE21" t="str">
        <f t="shared" si="12"/>
        <v> </v>
      </c>
    </row>
    <row r="22" spans="1:31" ht="12.75">
      <c r="A22" s="36">
        <v>12</v>
      </c>
      <c r="B22" s="38" t="s">
        <v>7</v>
      </c>
      <c r="C22" s="13"/>
      <c r="D22" s="13"/>
      <c r="E22" s="13"/>
      <c r="F22" s="32"/>
      <c r="G22" s="13">
        <v>0</v>
      </c>
      <c r="H22" s="13">
        <v>0</v>
      </c>
      <c r="I22" s="14">
        <v>0</v>
      </c>
      <c r="J22" s="34">
        <v>0</v>
      </c>
      <c r="K22" s="13">
        <f t="shared" si="0"/>
        <v>0</v>
      </c>
      <c r="L22" s="15">
        <f t="shared" si="20"/>
        <v>0</v>
      </c>
      <c r="M22" s="13">
        <f aca="true" t="shared" si="23" ref="M22:M27">IF(I22=0,0,INT((L22+32)/30.5))</f>
        <v>0</v>
      </c>
      <c r="N22" s="13">
        <f t="shared" si="19"/>
        <v>0</v>
      </c>
      <c r="O22" s="14">
        <f t="shared" si="3"/>
        <v>0</v>
      </c>
      <c r="P22" s="15">
        <f t="shared" si="4"/>
        <v>0</v>
      </c>
      <c r="Q22" s="15">
        <f t="shared" si="13"/>
        <v>0</v>
      </c>
      <c r="R22" s="14">
        <f t="shared" si="21"/>
        <v>0</v>
      </c>
      <c r="S22" s="15">
        <f t="shared" si="6"/>
        <v>0</v>
      </c>
      <c r="T22" s="15">
        <f t="shared" si="14"/>
        <v>0</v>
      </c>
      <c r="U22" s="14">
        <f aca="true" t="shared" si="24" ref="U22:U28">IF(I22=0,0,IF(OR(J22&gt;$I$2,J22=0),I22+$U$2,J22))</f>
        <v>0</v>
      </c>
      <c r="V22" s="15">
        <f t="shared" si="22"/>
        <v>0</v>
      </c>
      <c r="W22" s="15">
        <f t="shared" si="15"/>
        <v>0</v>
      </c>
      <c r="X22" s="15">
        <v>0</v>
      </c>
      <c r="Y22" s="15">
        <f t="shared" si="10"/>
        <v>0</v>
      </c>
      <c r="Z22" s="15">
        <f t="shared" si="9"/>
        <v>0</v>
      </c>
      <c r="AA22" s="15">
        <f t="shared" si="16"/>
        <v>0</v>
      </c>
      <c r="AB22" s="49">
        <f t="shared" si="17"/>
        <v>0</v>
      </c>
      <c r="AC22" s="49">
        <f t="shared" si="18"/>
        <v>0</v>
      </c>
      <c r="AD22" s="16">
        <f t="shared" si="11"/>
        <v>0</v>
      </c>
      <c r="AE22" t="str">
        <f t="shared" si="12"/>
        <v> </v>
      </c>
    </row>
    <row r="23" spans="1:31" ht="12.75">
      <c r="A23" s="36">
        <v>13</v>
      </c>
      <c r="B23" s="38" t="s">
        <v>7</v>
      </c>
      <c r="C23" s="13"/>
      <c r="D23" s="13"/>
      <c r="E23" s="13"/>
      <c r="F23" s="32"/>
      <c r="G23" s="13">
        <v>0</v>
      </c>
      <c r="H23" s="13">
        <v>0</v>
      </c>
      <c r="I23" s="14">
        <v>0</v>
      </c>
      <c r="J23" s="34">
        <v>0</v>
      </c>
      <c r="K23" s="13">
        <f t="shared" si="0"/>
        <v>0</v>
      </c>
      <c r="L23" s="15">
        <f t="shared" si="20"/>
        <v>0</v>
      </c>
      <c r="M23" s="13">
        <f t="shared" si="23"/>
        <v>0</v>
      </c>
      <c r="N23" s="13">
        <f aca="true" t="shared" si="25" ref="N23:N30">IF(I23=0,0,IF(J23=0,12,INT((J23-$I$1+30)/30.5)))</f>
        <v>0</v>
      </c>
      <c r="O23" s="14">
        <f t="shared" si="3"/>
        <v>0</v>
      </c>
      <c r="P23" s="15">
        <f t="shared" si="4"/>
        <v>0</v>
      </c>
      <c r="Q23" s="15">
        <f t="shared" si="13"/>
        <v>0</v>
      </c>
      <c r="R23" s="14">
        <f t="shared" si="21"/>
        <v>0</v>
      </c>
      <c r="S23" s="15">
        <f aca="true" t="shared" si="26" ref="S23:S28">IF(M23&gt;71,0,IF(N23&lt;72-M23,N23-P23,IF(72-M23&gt;12,12-P23,72-M23-P23)))</f>
        <v>0</v>
      </c>
      <c r="T23" s="15">
        <f t="shared" si="14"/>
        <v>0</v>
      </c>
      <c r="U23" s="14">
        <f t="shared" si="24"/>
        <v>0</v>
      </c>
      <c r="V23" s="15">
        <f t="shared" si="22"/>
        <v>0</v>
      </c>
      <c r="W23" s="15">
        <f t="shared" si="15"/>
        <v>0</v>
      </c>
      <c r="X23" s="15">
        <v>0</v>
      </c>
      <c r="Y23" s="15">
        <f t="shared" si="10"/>
        <v>0</v>
      </c>
      <c r="Z23" s="15">
        <f t="shared" si="9"/>
        <v>0</v>
      </c>
      <c r="AA23" s="15">
        <f t="shared" si="16"/>
        <v>0</v>
      </c>
      <c r="AB23" s="49">
        <f t="shared" si="17"/>
        <v>0</v>
      </c>
      <c r="AC23" s="49">
        <f t="shared" si="18"/>
        <v>0</v>
      </c>
      <c r="AD23" s="16">
        <f t="shared" si="11"/>
        <v>0</v>
      </c>
      <c r="AE23" t="str">
        <f t="shared" si="12"/>
        <v> </v>
      </c>
    </row>
    <row r="24" spans="1:31" ht="12.75">
      <c r="A24" s="36">
        <v>14</v>
      </c>
      <c r="B24" s="38" t="s">
        <v>7</v>
      </c>
      <c r="C24" s="13"/>
      <c r="D24" s="13"/>
      <c r="E24" s="13"/>
      <c r="F24" s="32"/>
      <c r="G24" s="13">
        <v>0</v>
      </c>
      <c r="H24" s="13">
        <v>0</v>
      </c>
      <c r="I24" s="14">
        <v>0</v>
      </c>
      <c r="J24" s="34">
        <v>0</v>
      </c>
      <c r="K24" s="13">
        <f t="shared" si="0"/>
        <v>0</v>
      </c>
      <c r="L24" s="15">
        <f t="shared" si="20"/>
        <v>0</v>
      </c>
      <c r="M24" s="13">
        <f t="shared" si="23"/>
        <v>0</v>
      </c>
      <c r="N24" s="13">
        <f t="shared" si="25"/>
        <v>0</v>
      </c>
      <c r="O24" s="14">
        <f t="shared" si="3"/>
        <v>0</v>
      </c>
      <c r="P24" s="15">
        <f t="shared" si="4"/>
        <v>0</v>
      </c>
      <c r="Q24" s="15">
        <f t="shared" si="13"/>
        <v>0</v>
      </c>
      <c r="R24" s="14">
        <f t="shared" si="21"/>
        <v>0</v>
      </c>
      <c r="S24" s="15">
        <f t="shared" si="26"/>
        <v>0</v>
      </c>
      <c r="T24" s="15">
        <f t="shared" si="14"/>
        <v>0</v>
      </c>
      <c r="U24" s="14">
        <f t="shared" si="24"/>
        <v>0</v>
      </c>
      <c r="V24" s="15">
        <f t="shared" si="22"/>
        <v>0</v>
      </c>
      <c r="W24" s="15">
        <f t="shared" si="15"/>
        <v>0</v>
      </c>
      <c r="X24" s="15">
        <v>0</v>
      </c>
      <c r="Y24" s="15">
        <f t="shared" si="10"/>
        <v>0</v>
      </c>
      <c r="Z24" s="15">
        <f t="shared" si="9"/>
        <v>0</v>
      </c>
      <c r="AA24" s="15">
        <f t="shared" si="16"/>
        <v>0</v>
      </c>
      <c r="AB24" s="49">
        <f t="shared" si="17"/>
        <v>0</v>
      </c>
      <c r="AC24" s="49">
        <f t="shared" si="18"/>
        <v>0</v>
      </c>
      <c r="AD24" s="16">
        <f t="shared" si="11"/>
        <v>0</v>
      </c>
      <c r="AE24" t="str">
        <f t="shared" si="12"/>
        <v> </v>
      </c>
    </row>
    <row r="25" spans="1:31" ht="12.75">
      <c r="A25" s="36">
        <v>15</v>
      </c>
      <c r="B25" s="38" t="s">
        <v>7</v>
      </c>
      <c r="C25" s="13"/>
      <c r="D25" s="13"/>
      <c r="E25" s="13"/>
      <c r="F25" s="32"/>
      <c r="G25" s="13">
        <v>0</v>
      </c>
      <c r="H25" s="13">
        <v>0</v>
      </c>
      <c r="I25" s="14">
        <v>0</v>
      </c>
      <c r="J25" s="34">
        <v>0</v>
      </c>
      <c r="K25" s="13">
        <f t="shared" si="0"/>
        <v>0</v>
      </c>
      <c r="L25" s="15">
        <f t="shared" si="20"/>
        <v>0</v>
      </c>
      <c r="M25" s="13">
        <f t="shared" si="23"/>
        <v>0</v>
      </c>
      <c r="N25" s="13">
        <f t="shared" si="25"/>
        <v>0</v>
      </c>
      <c r="O25" s="14">
        <f t="shared" si="3"/>
        <v>0</v>
      </c>
      <c r="P25" s="15">
        <f t="shared" si="4"/>
        <v>0</v>
      </c>
      <c r="Q25" s="15">
        <f t="shared" si="13"/>
        <v>0</v>
      </c>
      <c r="R25" s="14">
        <f t="shared" si="21"/>
        <v>0</v>
      </c>
      <c r="S25" s="15">
        <f t="shared" si="26"/>
        <v>0</v>
      </c>
      <c r="T25" s="15">
        <f t="shared" si="14"/>
        <v>0</v>
      </c>
      <c r="U25" s="14">
        <f t="shared" si="24"/>
        <v>0</v>
      </c>
      <c r="V25" s="15">
        <f t="shared" si="22"/>
        <v>0</v>
      </c>
      <c r="W25" s="15">
        <f t="shared" si="15"/>
        <v>0</v>
      </c>
      <c r="X25" s="15">
        <v>0</v>
      </c>
      <c r="Y25" s="15">
        <f t="shared" si="10"/>
        <v>0</v>
      </c>
      <c r="Z25" s="15">
        <f t="shared" si="9"/>
        <v>0</v>
      </c>
      <c r="AA25" s="15">
        <f t="shared" si="16"/>
        <v>0</v>
      </c>
      <c r="AB25" s="49">
        <f t="shared" si="17"/>
        <v>0</v>
      </c>
      <c r="AC25" s="49">
        <f t="shared" si="18"/>
        <v>0</v>
      </c>
      <c r="AD25" s="16">
        <f t="shared" si="11"/>
        <v>0</v>
      </c>
      <c r="AE25" t="str">
        <f t="shared" si="12"/>
        <v> </v>
      </c>
    </row>
    <row r="26" spans="1:31" ht="12.75">
      <c r="A26" s="36">
        <v>16</v>
      </c>
      <c r="B26" s="38" t="s">
        <v>7</v>
      </c>
      <c r="C26" s="13"/>
      <c r="D26" s="13"/>
      <c r="E26" s="13"/>
      <c r="F26" s="32"/>
      <c r="G26" s="13">
        <v>0</v>
      </c>
      <c r="H26" s="13">
        <v>0</v>
      </c>
      <c r="I26" s="14">
        <v>0</v>
      </c>
      <c r="J26" s="34">
        <v>0</v>
      </c>
      <c r="K26" s="13">
        <f t="shared" si="0"/>
        <v>0</v>
      </c>
      <c r="L26" s="15">
        <f t="shared" si="20"/>
        <v>0</v>
      </c>
      <c r="M26" s="13">
        <f t="shared" si="23"/>
        <v>0</v>
      </c>
      <c r="N26" s="13">
        <f t="shared" si="25"/>
        <v>0</v>
      </c>
      <c r="O26" s="14">
        <f t="shared" si="3"/>
        <v>0</v>
      </c>
      <c r="P26" s="15">
        <f t="shared" si="4"/>
        <v>0</v>
      </c>
      <c r="Q26" s="15">
        <f t="shared" si="13"/>
        <v>0</v>
      </c>
      <c r="R26" s="14">
        <f t="shared" si="21"/>
        <v>0</v>
      </c>
      <c r="S26" s="15">
        <f t="shared" si="26"/>
        <v>0</v>
      </c>
      <c r="T26" s="15">
        <f t="shared" si="14"/>
        <v>0</v>
      </c>
      <c r="U26" s="14">
        <f t="shared" si="24"/>
        <v>0</v>
      </c>
      <c r="V26" s="15">
        <f t="shared" si="22"/>
        <v>0</v>
      </c>
      <c r="W26" s="15">
        <f t="shared" si="15"/>
        <v>0</v>
      </c>
      <c r="X26" s="15">
        <v>0</v>
      </c>
      <c r="Y26" s="15">
        <f t="shared" si="10"/>
        <v>0</v>
      </c>
      <c r="Z26" s="15">
        <f t="shared" si="9"/>
        <v>0</v>
      </c>
      <c r="AA26" s="15">
        <f t="shared" si="16"/>
        <v>0</v>
      </c>
      <c r="AB26" s="49">
        <f t="shared" si="17"/>
        <v>0</v>
      </c>
      <c r="AC26" s="49">
        <f t="shared" si="18"/>
        <v>0</v>
      </c>
      <c r="AD26" s="16">
        <f t="shared" si="11"/>
        <v>0</v>
      </c>
      <c r="AE26" t="str">
        <f t="shared" si="12"/>
        <v> </v>
      </c>
    </row>
    <row r="27" spans="1:31" ht="12.75">
      <c r="A27" s="36">
        <v>17</v>
      </c>
      <c r="B27" s="38" t="s">
        <v>7</v>
      </c>
      <c r="C27" s="13"/>
      <c r="D27" s="13"/>
      <c r="E27" s="13"/>
      <c r="F27" s="32"/>
      <c r="G27" s="13">
        <v>0</v>
      </c>
      <c r="H27" s="13">
        <v>0</v>
      </c>
      <c r="I27" s="14">
        <v>0</v>
      </c>
      <c r="J27" s="34">
        <v>0</v>
      </c>
      <c r="K27" s="13">
        <f t="shared" si="0"/>
        <v>0</v>
      </c>
      <c r="L27" s="15">
        <f t="shared" si="20"/>
        <v>0</v>
      </c>
      <c r="M27" s="13">
        <f t="shared" si="23"/>
        <v>0</v>
      </c>
      <c r="N27" s="13">
        <f t="shared" si="25"/>
        <v>0</v>
      </c>
      <c r="O27" s="14">
        <f t="shared" si="3"/>
        <v>0</v>
      </c>
      <c r="P27" s="15">
        <f t="shared" si="4"/>
        <v>0</v>
      </c>
      <c r="Q27" s="15">
        <f t="shared" si="13"/>
        <v>0</v>
      </c>
      <c r="R27" s="14">
        <f t="shared" si="21"/>
        <v>0</v>
      </c>
      <c r="S27" s="15">
        <f t="shared" si="26"/>
        <v>0</v>
      </c>
      <c r="T27" s="15">
        <f t="shared" si="14"/>
        <v>0</v>
      </c>
      <c r="U27" s="14">
        <f t="shared" si="24"/>
        <v>0</v>
      </c>
      <c r="V27" s="15">
        <f t="shared" si="22"/>
        <v>0</v>
      </c>
      <c r="W27" s="15">
        <f t="shared" si="15"/>
        <v>0</v>
      </c>
      <c r="X27" s="15">
        <v>0</v>
      </c>
      <c r="Y27" s="15">
        <f t="shared" si="10"/>
        <v>0</v>
      </c>
      <c r="Z27" s="15">
        <f t="shared" si="9"/>
        <v>0</v>
      </c>
      <c r="AA27" s="15">
        <f t="shared" si="16"/>
        <v>0</v>
      </c>
      <c r="AB27" s="49">
        <f t="shared" si="17"/>
        <v>0</v>
      </c>
      <c r="AC27" s="49">
        <f t="shared" si="18"/>
        <v>0</v>
      </c>
      <c r="AD27" s="16">
        <f t="shared" si="11"/>
        <v>0</v>
      </c>
      <c r="AE27" t="str">
        <f t="shared" si="12"/>
        <v> </v>
      </c>
    </row>
    <row r="28" spans="1:31" ht="12.75">
      <c r="A28" s="36">
        <v>18</v>
      </c>
      <c r="B28" s="38" t="s">
        <v>7</v>
      </c>
      <c r="C28" s="13"/>
      <c r="D28" s="13"/>
      <c r="E28" s="13"/>
      <c r="F28" s="32"/>
      <c r="G28" s="13">
        <v>0</v>
      </c>
      <c r="H28" s="13">
        <v>0</v>
      </c>
      <c r="I28" s="14">
        <v>0</v>
      </c>
      <c r="J28" s="34">
        <v>0</v>
      </c>
      <c r="K28" s="13">
        <f t="shared" si="0"/>
        <v>0</v>
      </c>
      <c r="L28" s="15">
        <f t="shared" si="20"/>
        <v>0</v>
      </c>
      <c r="M28" s="13">
        <f>IF(I28=0,0,INT((L28+32)/30.5))</f>
        <v>0</v>
      </c>
      <c r="N28" s="13">
        <f t="shared" si="25"/>
        <v>0</v>
      </c>
      <c r="O28" s="14">
        <f t="shared" si="3"/>
        <v>0</v>
      </c>
      <c r="P28" s="15">
        <f t="shared" si="4"/>
        <v>0</v>
      </c>
      <c r="Q28" s="15">
        <f t="shared" si="13"/>
        <v>0</v>
      </c>
      <c r="R28" s="14">
        <f t="shared" si="21"/>
        <v>0</v>
      </c>
      <c r="S28" s="15">
        <f t="shared" si="26"/>
        <v>0</v>
      </c>
      <c r="T28" s="15">
        <f t="shared" si="14"/>
        <v>0</v>
      </c>
      <c r="U28" s="14">
        <f t="shared" si="24"/>
        <v>0</v>
      </c>
      <c r="V28" s="15">
        <f t="shared" si="22"/>
        <v>0</v>
      </c>
      <c r="W28" s="15">
        <f t="shared" si="15"/>
        <v>0</v>
      </c>
      <c r="X28" s="15">
        <v>0</v>
      </c>
      <c r="Y28" s="15">
        <f t="shared" si="10"/>
        <v>0</v>
      </c>
      <c r="Z28" s="15">
        <f t="shared" si="9"/>
        <v>0</v>
      </c>
      <c r="AA28" s="15">
        <f t="shared" si="16"/>
        <v>0</v>
      </c>
      <c r="AB28" s="49">
        <f t="shared" si="17"/>
        <v>0</v>
      </c>
      <c r="AC28" s="49">
        <f t="shared" si="18"/>
        <v>0</v>
      </c>
      <c r="AD28" s="16">
        <f t="shared" si="11"/>
        <v>0</v>
      </c>
      <c r="AE28" t="str">
        <f t="shared" si="12"/>
        <v> </v>
      </c>
    </row>
    <row r="29" spans="1:31" ht="12.75">
      <c r="A29" s="36">
        <v>19</v>
      </c>
      <c r="B29" s="38" t="s">
        <v>7</v>
      </c>
      <c r="C29" s="13"/>
      <c r="D29" s="13"/>
      <c r="E29" s="13"/>
      <c r="F29" s="32"/>
      <c r="G29" s="13">
        <v>0</v>
      </c>
      <c r="H29" s="13">
        <v>0</v>
      </c>
      <c r="I29" s="14">
        <v>0</v>
      </c>
      <c r="J29" s="34">
        <v>0</v>
      </c>
      <c r="K29" s="13">
        <f t="shared" si="0"/>
        <v>0</v>
      </c>
      <c r="L29" s="15">
        <f t="shared" si="20"/>
        <v>0</v>
      </c>
      <c r="M29" s="13">
        <f>IF(I29=0,0,INT((L29+32)/30.5))</f>
        <v>0</v>
      </c>
      <c r="N29" s="13">
        <f t="shared" si="25"/>
        <v>0</v>
      </c>
      <c r="O29" s="14">
        <f>IF(I29=0,0,IF(OR(J29=0,J29&gt;I29+$O$2),I29+$O$2,J29))</f>
        <v>0</v>
      </c>
      <c r="P29" s="15">
        <f t="shared" si="4"/>
        <v>0</v>
      </c>
      <c r="Q29" s="15">
        <f t="shared" si="13"/>
        <v>0</v>
      </c>
      <c r="R29" s="14">
        <f>IF(I29=0,0,IF(OR(J29&gt;$I$2,J29=0),I29+$R$2,J29))</f>
        <v>0</v>
      </c>
      <c r="S29" s="15">
        <f>IF(M29&gt;71,0,IF(N29&lt;72-M29,N29-P29,IF(72-M29&gt;12,12-P29,72-M29-P29)))</f>
        <v>0</v>
      </c>
      <c r="T29" s="15">
        <f t="shared" si="14"/>
        <v>0</v>
      </c>
      <c r="U29" s="14">
        <f>IF(I29=0,0,IF(OR(J29&gt;$I$2,J29=0),I29+$U$2,J29))</f>
        <v>0</v>
      </c>
      <c r="V29" s="15">
        <f>IF(OR(M29&lt;37,M29&gt;107),0,IF(N29&lt;108-M29,N29-S29,IF(108-M29&gt;12,12-S29,108-M29-S29)))</f>
        <v>0</v>
      </c>
      <c r="W29" s="15">
        <f t="shared" si="15"/>
        <v>0</v>
      </c>
      <c r="X29" s="15">
        <v>0</v>
      </c>
      <c r="Y29" s="15">
        <f t="shared" si="10"/>
        <v>0</v>
      </c>
      <c r="Z29" s="15">
        <f t="shared" si="9"/>
        <v>0</v>
      </c>
      <c r="AA29" s="15">
        <f t="shared" si="16"/>
        <v>0</v>
      </c>
      <c r="AB29" s="49">
        <f t="shared" si="17"/>
        <v>0</v>
      </c>
      <c r="AC29" s="49">
        <f t="shared" si="18"/>
        <v>0</v>
      </c>
      <c r="AD29" s="16">
        <f t="shared" si="11"/>
        <v>0</v>
      </c>
      <c r="AE29" t="str">
        <f t="shared" si="12"/>
        <v> </v>
      </c>
    </row>
    <row r="30" spans="1:31" ht="12.75">
      <c r="A30" s="12">
        <v>20</v>
      </c>
      <c r="B30" s="13"/>
      <c r="C30" s="13"/>
      <c r="D30" s="13"/>
      <c r="E30" s="13"/>
      <c r="F30" s="19"/>
      <c r="G30" s="13">
        <v>0</v>
      </c>
      <c r="H30" s="13">
        <v>0</v>
      </c>
      <c r="I30" s="14">
        <v>0</v>
      </c>
      <c r="J30" s="34">
        <v>0</v>
      </c>
      <c r="K30" s="13">
        <f t="shared" si="0"/>
        <v>0</v>
      </c>
      <c r="L30" s="15">
        <f t="shared" si="20"/>
        <v>0</v>
      </c>
      <c r="M30" s="13">
        <f>IF(I30=0,0,INT((L30+32)/30.5))</f>
        <v>0</v>
      </c>
      <c r="N30" s="13">
        <f t="shared" si="25"/>
        <v>0</v>
      </c>
      <c r="O30" s="14">
        <f>IF(I30=0,0,IF(OR(J30=0,J30&gt;I30+$O$2),I30+$O$2,J30))</f>
        <v>0</v>
      </c>
      <c r="P30" s="13">
        <f t="shared" si="4"/>
        <v>0</v>
      </c>
      <c r="Q30" s="15">
        <f t="shared" si="13"/>
        <v>0</v>
      </c>
      <c r="R30" s="14">
        <f>IF(I30=0,0,IF(OR(J30&gt;$I$2,J30=0),I30+$R$2,J30))</f>
        <v>0</v>
      </c>
      <c r="S30" s="13">
        <f>IF(M30&gt;71,0,IF(N30&lt;72-M30,N30-P30,IF(72-M30&gt;12,12-P30,72-M30-P30)))</f>
        <v>0</v>
      </c>
      <c r="T30" s="15">
        <f t="shared" si="14"/>
        <v>0</v>
      </c>
      <c r="U30" s="14">
        <f>IF(I30=0,0,IF(OR(J30&gt;$I$2,J30=0),I30+$U$2,J30))</f>
        <v>0</v>
      </c>
      <c r="V30" s="13">
        <f>IF(OR(M30&lt;37,M30&gt;107),0,IF(N30&lt;108-M30,N30-S30,IF(108-M30&gt;12,12-S30,108-M30-S30)))</f>
        <v>0</v>
      </c>
      <c r="W30" s="15">
        <f t="shared" si="15"/>
        <v>0</v>
      </c>
      <c r="X30" s="13">
        <v>0</v>
      </c>
      <c r="Y30" s="13">
        <f t="shared" si="10"/>
        <v>0</v>
      </c>
      <c r="Z30" s="13">
        <f t="shared" si="9"/>
        <v>0</v>
      </c>
      <c r="AA30" s="15">
        <f t="shared" si="16"/>
        <v>0</v>
      </c>
      <c r="AB30" s="49">
        <f t="shared" si="17"/>
        <v>0</v>
      </c>
      <c r="AC30" s="49">
        <f t="shared" si="18"/>
        <v>0</v>
      </c>
      <c r="AD30" s="16">
        <f t="shared" si="11"/>
        <v>0</v>
      </c>
      <c r="AE30" t="str">
        <f t="shared" si="12"/>
        <v> </v>
      </c>
    </row>
    <row r="31" spans="1:30" ht="12.75">
      <c r="A31" s="12">
        <v>21</v>
      </c>
      <c r="B31" s="13"/>
      <c r="C31" s="13"/>
      <c r="D31" s="13"/>
      <c r="E31" s="13"/>
      <c r="F31" s="19"/>
      <c r="G31" s="13">
        <v>0</v>
      </c>
      <c r="H31" s="13">
        <v>0</v>
      </c>
      <c r="I31" s="14">
        <v>0</v>
      </c>
      <c r="J31" s="34">
        <v>0</v>
      </c>
      <c r="K31" s="13">
        <f t="shared" si="0"/>
        <v>0</v>
      </c>
      <c r="L31" s="15">
        <f t="shared" si="20"/>
        <v>0</v>
      </c>
      <c r="M31" s="13">
        <f aca="true" t="shared" si="27" ref="M31:M41">IF(I31=0,0,INT((L31+32)/30.5))</f>
        <v>0</v>
      </c>
      <c r="N31" s="13">
        <f aca="true" t="shared" si="28" ref="N31:N41">IF(I31=0,0,IF(J31=0,12,INT((J31-$I$1+30)/30.5)))</f>
        <v>0</v>
      </c>
      <c r="O31" s="14">
        <f>IF(I31=0,0,IF(OR(J31=0,J31&gt;I31+$O$2),I31+$O$2,J31))</f>
        <v>0</v>
      </c>
      <c r="P31" s="13">
        <f t="shared" si="4"/>
        <v>0</v>
      </c>
      <c r="Q31" s="15">
        <f t="shared" si="13"/>
        <v>0</v>
      </c>
      <c r="R31" s="14">
        <f aca="true" t="shared" si="29" ref="R31:R41">IF(I31=0,0,IF(OR(J31&gt;$I$2,J31=0),I31+$R$2,J31))</f>
        <v>0</v>
      </c>
      <c r="S31" s="13">
        <f aca="true" t="shared" si="30" ref="S31:S41">IF(M31&gt;71,0,IF(N31&lt;72-M31,N31-P31,IF(72-M31&gt;12,12-P31,72-M31-P31)))</f>
        <v>0</v>
      </c>
      <c r="T31" s="15">
        <f t="shared" si="14"/>
        <v>0</v>
      </c>
      <c r="U31" s="14">
        <f aca="true" t="shared" si="31" ref="U31:U41">IF(I31=0,0,IF(OR(J31&gt;$I$2,J31=0),I31+$U$2,J31))</f>
        <v>0</v>
      </c>
      <c r="V31" s="13">
        <f aca="true" t="shared" si="32" ref="V31:V41">IF(OR(M31&lt;37,M31&gt;107),0,IF(N31&lt;108-M31,N31-S31,IF(108-M31&gt;12,12-S31,108-M31-S31)))</f>
        <v>0</v>
      </c>
      <c r="W31" s="15">
        <f t="shared" si="15"/>
        <v>0</v>
      </c>
      <c r="X31" s="13">
        <v>0</v>
      </c>
      <c r="Y31" s="13">
        <f t="shared" si="10"/>
        <v>0</v>
      </c>
      <c r="Z31" s="13">
        <f t="shared" si="9"/>
        <v>0</v>
      </c>
      <c r="AA31" s="15">
        <f t="shared" si="16"/>
        <v>0</v>
      </c>
      <c r="AB31" s="49">
        <f t="shared" si="17"/>
        <v>0</v>
      </c>
      <c r="AC31" s="49">
        <f t="shared" si="18"/>
        <v>0</v>
      </c>
      <c r="AD31" s="16">
        <f t="shared" si="11"/>
        <v>0</v>
      </c>
    </row>
    <row r="32" spans="1:30" ht="12.75">
      <c r="A32" s="12">
        <v>22</v>
      </c>
      <c r="B32" s="13"/>
      <c r="C32" s="13"/>
      <c r="D32" s="13"/>
      <c r="E32" s="13"/>
      <c r="F32" s="19"/>
      <c r="G32" s="13">
        <v>0</v>
      </c>
      <c r="H32" s="13">
        <v>0</v>
      </c>
      <c r="I32" s="14">
        <v>0</v>
      </c>
      <c r="J32" s="34">
        <v>0</v>
      </c>
      <c r="K32" s="13">
        <f t="shared" si="0"/>
        <v>0</v>
      </c>
      <c r="L32" s="15">
        <f t="shared" si="20"/>
        <v>0</v>
      </c>
      <c r="M32" s="13">
        <f t="shared" si="27"/>
        <v>0</v>
      </c>
      <c r="N32" s="13">
        <f t="shared" si="28"/>
        <v>0</v>
      </c>
      <c r="O32" s="14">
        <f aca="true" t="shared" si="33" ref="O32:O41">IF(I32=0,0,IF(OR(J32=0,J32&gt;I32+$O$2),I32+$O$2,J32))</f>
        <v>0</v>
      </c>
      <c r="P32" s="13">
        <f t="shared" si="4"/>
        <v>0</v>
      </c>
      <c r="Q32" s="15">
        <f t="shared" si="13"/>
        <v>0</v>
      </c>
      <c r="R32" s="14">
        <f t="shared" si="29"/>
        <v>0</v>
      </c>
      <c r="S32" s="13">
        <f t="shared" si="30"/>
        <v>0</v>
      </c>
      <c r="T32" s="15">
        <f t="shared" si="14"/>
        <v>0</v>
      </c>
      <c r="U32" s="14">
        <f t="shared" si="31"/>
        <v>0</v>
      </c>
      <c r="V32" s="13">
        <f t="shared" si="32"/>
        <v>0</v>
      </c>
      <c r="W32" s="15">
        <f t="shared" si="15"/>
        <v>0</v>
      </c>
      <c r="X32" s="13">
        <v>0</v>
      </c>
      <c r="Y32" s="13">
        <f t="shared" si="10"/>
        <v>0</v>
      </c>
      <c r="Z32" s="13">
        <f t="shared" si="9"/>
        <v>0</v>
      </c>
      <c r="AA32" s="15">
        <f t="shared" si="16"/>
        <v>0</v>
      </c>
      <c r="AB32" s="49">
        <f t="shared" si="17"/>
        <v>0</v>
      </c>
      <c r="AC32" s="49">
        <f t="shared" si="18"/>
        <v>0</v>
      </c>
      <c r="AD32" s="16">
        <f t="shared" si="11"/>
        <v>0</v>
      </c>
    </row>
    <row r="33" spans="1:30" ht="12.75">
      <c r="A33" s="12">
        <v>23</v>
      </c>
      <c r="B33" s="13"/>
      <c r="C33" s="13"/>
      <c r="D33" s="13"/>
      <c r="E33" s="13"/>
      <c r="F33" s="19"/>
      <c r="G33" s="13">
        <v>0</v>
      </c>
      <c r="H33" s="13">
        <v>0</v>
      </c>
      <c r="I33" s="14">
        <v>0</v>
      </c>
      <c r="J33" s="34">
        <v>0</v>
      </c>
      <c r="K33" s="13">
        <f t="shared" si="0"/>
        <v>0</v>
      </c>
      <c r="L33" s="15">
        <f t="shared" si="20"/>
        <v>0</v>
      </c>
      <c r="M33" s="13">
        <f t="shared" si="27"/>
        <v>0</v>
      </c>
      <c r="N33" s="13">
        <f t="shared" si="28"/>
        <v>0</v>
      </c>
      <c r="O33" s="14">
        <f t="shared" si="33"/>
        <v>0</v>
      </c>
      <c r="P33" s="13">
        <f t="shared" si="4"/>
        <v>0</v>
      </c>
      <c r="Q33" s="15">
        <f t="shared" si="13"/>
        <v>0</v>
      </c>
      <c r="R33" s="14">
        <f t="shared" si="29"/>
        <v>0</v>
      </c>
      <c r="S33" s="13">
        <f t="shared" si="30"/>
        <v>0</v>
      </c>
      <c r="T33" s="15">
        <f t="shared" si="14"/>
        <v>0</v>
      </c>
      <c r="U33" s="14">
        <f t="shared" si="31"/>
        <v>0</v>
      </c>
      <c r="V33" s="13">
        <f t="shared" si="32"/>
        <v>0</v>
      </c>
      <c r="W33" s="15">
        <f t="shared" si="15"/>
        <v>0</v>
      </c>
      <c r="X33" s="13">
        <v>0</v>
      </c>
      <c r="Y33" s="13">
        <f t="shared" si="10"/>
        <v>0</v>
      </c>
      <c r="Z33" s="13">
        <f t="shared" si="9"/>
        <v>0</v>
      </c>
      <c r="AA33" s="15">
        <f t="shared" si="16"/>
        <v>0</v>
      </c>
      <c r="AB33" s="49">
        <f t="shared" si="17"/>
        <v>0</v>
      </c>
      <c r="AC33" s="49">
        <f t="shared" si="18"/>
        <v>0</v>
      </c>
      <c r="AD33" s="16">
        <f t="shared" si="11"/>
        <v>0</v>
      </c>
    </row>
    <row r="34" spans="1:30" ht="12.75">
      <c r="A34" s="12">
        <v>24</v>
      </c>
      <c r="B34" s="13"/>
      <c r="C34" s="13"/>
      <c r="D34" s="13"/>
      <c r="E34" s="13"/>
      <c r="F34" s="19"/>
      <c r="G34" s="13">
        <v>0</v>
      </c>
      <c r="H34" s="13">
        <v>0</v>
      </c>
      <c r="I34" s="14">
        <v>0</v>
      </c>
      <c r="J34" s="34">
        <v>0</v>
      </c>
      <c r="K34" s="13">
        <f t="shared" si="0"/>
        <v>0</v>
      </c>
      <c r="L34" s="15">
        <f t="shared" si="20"/>
        <v>0</v>
      </c>
      <c r="M34" s="13">
        <f t="shared" si="27"/>
        <v>0</v>
      </c>
      <c r="N34" s="13">
        <f t="shared" si="28"/>
        <v>0</v>
      </c>
      <c r="O34" s="14">
        <f t="shared" si="33"/>
        <v>0</v>
      </c>
      <c r="P34" s="13">
        <f t="shared" si="4"/>
        <v>0</v>
      </c>
      <c r="Q34" s="15">
        <f t="shared" si="13"/>
        <v>0</v>
      </c>
      <c r="R34" s="14">
        <f t="shared" si="29"/>
        <v>0</v>
      </c>
      <c r="S34" s="13">
        <f t="shared" si="30"/>
        <v>0</v>
      </c>
      <c r="T34" s="15">
        <f t="shared" si="14"/>
        <v>0</v>
      </c>
      <c r="U34" s="14">
        <f t="shared" si="31"/>
        <v>0</v>
      </c>
      <c r="V34" s="13">
        <f t="shared" si="32"/>
        <v>0</v>
      </c>
      <c r="W34" s="15">
        <f t="shared" si="15"/>
        <v>0</v>
      </c>
      <c r="X34" s="13">
        <v>0</v>
      </c>
      <c r="Y34" s="13">
        <f t="shared" si="10"/>
        <v>0</v>
      </c>
      <c r="Z34" s="13">
        <f t="shared" si="9"/>
        <v>0</v>
      </c>
      <c r="AA34" s="15">
        <f t="shared" si="16"/>
        <v>0</v>
      </c>
      <c r="AB34" s="49">
        <f t="shared" si="17"/>
        <v>0</v>
      </c>
      <c r="AC34" s="49">
        <f t="shared" si="18"/>
        <v>0</v>
      </c>
      <c r="AD34" s="16">
        <f t="shared" si="11"/>
        <v>0</v>
      </c>
    </row>
    <row r="35" spans="1:30" ht="12.75">
      <c r="A35" s="12">
        <v>25</v>
      </c>
      <c r="B35" s="13"/>
      <c r="C35" s="13"/>
      <c r="D35" s="13"/>
      <c r="E35" s="13"/>
      <c r="F35" s="19"/>
      <c r="G35" s="13">
        <v>0</v>
      </c>
      <c r="H35" s="13">
        <v>0</v>
      </c>
      <c r="I35" s="14">
        <v>0</v>
      </c>
      <c r="J35" s="34">
        <v>0</v>
      </c>
      <c r="K35" s="13">
        <f t="shared" si="0"/>
        <v>0</v>
      </c>
      <c r="L35" s="15">
        <f t="shared" si="20"/>
        <v>0</v>
      </c>
      <c r="M35" s="13">
        <f t="shared" si="27"/>
        <v>0</v>
      </c>
      <c r="N35" s="13">
        <f t="shared" si="28"/>
        <v>0</v>
      </c>
      <c r="O35" s="14">
        <f t="shared" si="33"/>
        <v>0</v>
      </c>
      <c r="P35" s="13">
        <f t="shared" si="4"/>
        <v>0</v>
      </c>
      <c r="Q35" s="15">
        <f t="shared" si="13"/>
        <v>0</v>
      </c>
      <c r="R35" s="14">
        <f t="shared" si="29"/>
        <v>0</v>
      </c>
      <c r="S35" s="13">
        <f t="shared" si="30"/>
        <v>0</v>
      </c>
      <c r="T35" s="15">
        <f t="shared" si="14"/>
        <v>0</v>
      </c>
      <c r="U35" s="14">
        <f t="shared" si="31"/>
        <v>0</v>
      </c>
      <c r="V35" s="13">
        <f t="shared" si="32"/>
        <v>0</v>
      </c>
      <c r="W35" s="15">
        <f t="shared" si="15"/>
        <v>0</v>
      </c>
      <c r="X35" s="13">
        <v>0</v>
      </c>
      <c r="Y35" s="13">
        <f t="shared" si="10"/>
        <v>0</v>
      </c>
      <c r="Z35" s="13">
        <f t="shared" si="9"/>
        <v>0</v>
      </c>
      <c r="AA35" s="15">
        <f t="shared" si="16"/>
        <v>0</v>
      </c>
      <c r="AB35" s="49">
        <f t="shared" si="17"/>
        <v>0</v>
      </c>
      <c r="AC35" s="49">
        <f t="shared" si="18"/>
        <v>0</v>
      </c>
      <c r="AD35" s="16">
        <f t="shared" si="11"/>
        <v>0</v>
      </c>
    </row>
    <row r="36" spans="1:30" ht="12.75">
      <c r="A36" s="12">
        <v>26</v>
      </c>
      <c r="B36" s="13"/>
      <c r="C36" s="13"/>
      <c r="D36" s="13"/>
      <c r="E36" s="13"/>
      <c r="F36" s="19"/>
      <c r="G36" s="13">
        <v>0</v>
      </c>
      <c r="H36" s="13">
        <v>0</v>
      </c>
      <c r="I36" s="14">
        <v>0</v>
      </c>
      <c r="J36" s="34">
        <v>0</v>
      </c>
      <c r="K36" s="13">
        <f t="shared" si="0"/>
        <v>0</v>
      </c>
      <c r="L36" s="15">
        <f t="shared" si="20"/>
        <v>0</v>
      </c>
      <c r="M36" s="13">
        <f t="shared" si="27"/>
        <v>0</v>
      </c>
      <c r="N36" s="13">
        <f t="shared" si="28"/>
        <v>0</v>
      </c>
      <c r="O36" s="14">
        <f t="shared" si="33"/>
        <v>0</v>
      </c>
      <c r="P36" s="13">
        <f t="shared" si="4"/>
        <v>0</v>
      </c>
      <c r="Q36" s="15">
        <f t="shared" si="13"/>
        <v>0</v>
      </c>
      <c r="R36" s="14">
        <f t="shared" si="29"/>
        <v>0</v>
      </c>
      <c r="S36" s="13">
        <f t="shared" si="30"/>
        <v>0</v>
      </c>
      <c r="T36" s="15">
        <f t="shared" si="14"/>
        <v>0</v>
      </c>
      <c r="U36" s="14">
        <f t="shared" si="31"/>
        <v>0</v>
      </c>
      <c r="V36" s="13">
        <f t="shared" si="32"/>
        <v>0</v>
      </c>
      <c r="W36" s="15">
        <f t="shared" si="15"/>
        <v>0</v>
      </c>
      <c r="X36" s="13">
        <v>0</v>
      </c>
      <c r="Y36" s="13">
        <f t="shared" si="10"/>
        <v>0</v>
      </c>
      <c r="Z36" s="13">
        <f t="shared" si="9"/>
        <v>0</v>
      </c>
      <c r="AA36" s="15">
        <f t="shared" si="16"/>
        <v>0</v>
      </c>
      <c r="AB36" s="49">
        <f t="shared" si="17"/>
        <v>0</v>
      </c>
      <c r="AC36" s="49">
        <f t="shared" si="18"/>
        <v>0</v>
      </c>
      <c r="AD36" s="16">
        <f t="shared" si="11"/>
        <v>0</v>
      </c>
    </row>
    <row r="37" spans="1:30" ht="12.75">
      <c r="A37" s="12">
        <v>27</v>
      </c>
      <c r="B37" s="13"/>
      <c r="C37" s="13"/>
      <c r="D37" s="13"/>
      <c r="E37" s="13"/>
      <c r="F37" s="19"/>
      <c r="G37" s="13">
        <v>0</v>
      </c>
      <c r="H37" s="13">
        <v>0</v>
      </c>
      <c r="I37" s="14">
        <v>0</v>
      </c>
      <c r="J37" s="34">
        <v>0</v>
      </c>
      <c r="K37" s="13">
        <f t="shared" si="0"/>
        <v>0</v>
      </c>
      <c r="L37" s="15">
        <f t="shared" si="20"/>
        <v>0</v>
      </c>
      <c r="M37" s="13">
        <f t="shared" si="27"/>
        <v>0</v>
      </c>
      <c r="N37" s="13">
        <f t="shared" si="28"/>
        <v>0</v>
      </c>
      <c r="O37" s="14">
        <f t="shared" si="33"/>
        <v>0</v>
      </c>
      <c r="P37" s="13">
        <f t="shared" si="4"/>
        <v>0</v>
      </c>
      <c r="Q37" s="15">
        <f t="shared" si="13"/>
        <v>0</v>
      </c>
      <c r="R37" s="14">
        <f t="shared" si="29"/>
        <v>0</v>
      </c>
      <c r="S37" s="13">
        <f t="shared" si="30"/>
        <v>0</v>
      </c>
      <c r="T37" s="15">
        <f t="shared" si="14"/>
        <v>0</v>
      </c>
      <c r="U37" s="14">
        <f t="shared" si="31"/>
        <v>0</v>
      </c>
      <c r="V37" s="13">
        <f t="shared" si="32"/>
        <v>0</v>
      </c>
      <c r="W37" s="15">
        <f t="shared" si="15"/>
        <v>0</v>
      </c>
      <c r="X37" s="13">
        <v>0</v>
      </c>
      <c r="Y37" s="13">
        <f t="shared" si="10"/>
        <v>0</v>
      </c>
      <c r="Z37" s="13">
        <f t="shared" si="9"/>
        <v>0</v>
      </c>
      <c r="AA37" s="15">
        <f t="shared" si="16"/>
        <v>0</v>
      </c>
      <c r="AB37" s="49">
        <f t="shared" si="17"/>
        <v>0</v>
      </c>
      <c r="AC37" s="49">
        <f t="shared" si="18"/>
        <v>0</v>
      </c>
      <c r="AD37" s="16">
        <f t="shared" si="11"/>
        <v>0</v>
      </c>
    </row>
    <row r="38" spans="1:30" ht="12.75">
      <c r="A38" s="12">
        <v>28</v>
      </c>
      <c r="B38" s="13"/>
      <c r="C38" s="13"/>
      <c r="D38" s="13"/>
      <c r="E38" s="13"/>
      <c r="F38" s="19"/>
      <c r="G38" s="13">
        <v>0</v>
      </c>
      <c r="H38" s="13">
        <v>0</v>
      </c>
      <c r="I38" s="14">
        <v>0</v>
      </c>
      <c r="J38" s="34">
        <v>0</v>
      </c>
      <c r="K38" s="13">
        <f t="shared" si="0"/>
        <v>0</v>
      </c>
      <c r="L38" s="15">
        <f t="shared" si="20"/>
        <v>0</v>
      </c>
      <c r="M38" s="13">
        <f t="shared" si="27"/>
        <v>0</v>
      </c>
      <c r="N38" s="13">
        <f t="shared" si="28"/>
        <v>0</v>
      </c>
      <c r="O38" s="14">
        <f t="shared" si="33"/>
        <v>0</v>
      </c>
      <c r="P38" s="13">
        <f t="shared" si="4"/>
        <v>0</v>
      </c>
      <c r="Q38" s="15">
        <f t="shared" si="13"/>
        <v>0</v>
      </c>
      <c r="R38" s="14">
        <f t="shared" si="29"/>
        <v>0</v>
      </c>
      <c r="S38" s="13">
        <f t="shared" si="30"/>
        <v>0</v>
      </c>
      <c r="T38" s="15">
        <f t="shared" si="14"/>
        <v>0</v>
      </c>
      <c r="U38" s="14">
        <f t="shared" si="31"/>
        <v>0</v>
      </c>
      <c r="V38" s="13">
        <f t="shared" si="32"/>
        <v>0</v>
      </c>
      <c r="W38" s="15">
        <f t="shared" si="15"/>
        <v>0</v>
      </c>
      <c r="X38" s="13">
        <v>0</v>
      </c>
      <c r="Y38" s="13">
        <f t="shared" si="10"/>
        <v>0</v>
      </c>
      <c r="Z38" s="13">
        <f t="shared" si="9"/>
        <v>0</v>
      </c>
      <c r="AA38" s="15">
        <f t="shared" si="16"/>
        <v>0</v>
      </c>
      <c r="AB38" s="49">
        <f t="shared" si="17"/>
        <v>0</v>
      </c>
      <c r="AC38" s="49">
        <f t="shared" si="18"/>
        <v>0</v>
      </c>
      <c r="AD38" s="16">
        <f t="shared" si="11"/>
        <v>0</v>
      </c>
    </row>
    <row r="39" spans="1:30" ht="12.75">
      <c r="A39" s="12">
        <v>29</v>
      </c>
      <c r="B39" s="13"/>
      <c r="C39" s="13"/>
      <c r="D39" s="13"/>
      <c r="E39" s="13"/>
      <c r="F39" s="19"/>
      <c r="G39" s="13">
        <v>0</v>
      </c>
      <c r="H39" s="13">
        <v>0</v>
      </c>
      <c r="I39" s="14">
        <v>0</v>
      </c>
      <c r="J39" s="34">
        <v>0</v>
      </c>
      <c r="K39" s="13">
        <f t="shared" si="0"/>
        <v>0</v>
      </c>
      <c r="L39" s="15">
        <f t="shared" si="20"/>
        <v>0</v>
      </c>
      <c r="M39" s="13">
        <f t="shared" si="27"/>
        <v>0</v>
      </c>
      <c r="N39" s="13">
        <f t="shared" si="28"/>
        <v>0</v>
      </c>
      <c r="O39" s="14">
        <f t="shared" si="33"/>
        <v>0</v>
      </c>
      <c r="P39" s="13">
        <f t="shared" si="4"/>
        <v>0</v>
      </c>
      <c r="Q39" s="15">
        <f t="shared" si="13"/>
        <v>0</v>
      </c>
      <c r="R39" s="14">
        <f t="shared" si="29"/>
        <v>0</v>
      </c>
      <c r="S39" s="13">
        <f t="shared" si="30"/>
        <v>0</v>
      </c>
      <c r="T39" s="15">
        <f t="shared" si="14"/>
        <v>0</v>
      </c>
      <c r="U39" s="14">
        <f t="shared" si="31"/>
        <v>0</v>
      </c>
      <c r="V39" s="13">
        <f t="shared" si="32"/>
        <v>0</v>
      </c>
      <c r="W39" s="15">
        <f t="shared" si="15"/>
        <v>0</v>
      </c>
      <c r="X39" s="13">
        <v>0</v>
      </c>
      <c r="Y39" s="13">
        <f t="shared" si="10"/>
        <v>0</v>
      </c>
      <c r="Z39" s="13">
        <f t="shared" si="9"/>
        <v>0</v>
      </c>
      <c r="AA39" s="15">
        <f t="shared" si="16"/>
        <v>0</v>
      </c>
      <c r="AB39" s="49">
        <f t="shared" si="17"/>
        <v>0</v>
      </c>
      <c r="AC39" s="49">
        <f t="shared" si="18"/>
        <v>0</v>
      </c>
      <c r="AD39" s="16">
        <f t="shared" si="11"/>
        <v>0</v>
      </c>
    </row>
    <row r="40" spans="1:30" ht="12.75">
      <c r="A40" s="12">
        <v>30</v>
      </c>
      <c r="B40" s="13"/>
      <c r="C40" s="13"/>
      <c r="D40" s="13"/>
      <c r="E40" s="13"/>
      <c r="F40" s="19"/>
      <c r="G40" s="13">
        <v>0</v>
      </c>
      <c r="H40" s="13">
        <v>0</v>
      </c>
      <c r="I40" s="14">
        <v>0</v>
      </c>
      <c r="J40" s="34">
        <v>0</v>
      </c>
      <c r="K40" s="13">
        <f t="shared" si="0"/>
        <v>0</v>
      </c>
      <c r="L40" s="15">
        <f t="shared" si="20"/>
        <v>0</v>
      </c>
      <c r="M40" s="13">
        <f t="shared" si="27"/>
        <v>0</v>
      </c>
      <c r="N40" s="13">
        <f t="shared" si="28"/>
        <v>0</v>
      </c>
      <c r="O40" s="14">
        <f t="shared" si="33"/>
        <v>0</v>
      </c>
      <c r="P40" s="13">
        <f t="shared" si="4"/>
        <v>0</v>
      </c>
      <c r="Q40" s="15">
        <f t="shared" si="13"/>
        <v>0</v>
      </c>
      <c r="R40" s="14">
        <f t="shared" si="29"/>
        <v>0</v>
      </c>
      <c r="S40" s="13">
        <f t="shared" si="30"/>
        <v>0</v>
      </c>
      <c r="T40" s="15">
        <f t="shared" si="14"/>
        <v>0</v>
      </c>
      <c r="U40" s="14">
        <f t="shared" si="31"/>
        <v>0</v>
      </c>
      <c r="V40" s="13">
        <f t="shared" si="32"/>
        <v>0</v>
      </c>
      <c r="W40" s="15">
        <f t="shared" si="15"/>
        <v>0</v>
      </c>
      <c r="X40" s="13">
        <v>0</v>
      </c>
      <c r="Y40" s="13">
        <f t="shared" si="10"/>
        <v>0</v>
      </c>
      <c r="Z40" s="13">
        <f t="shared" si="9"/>
        <v>0</v>
      </c>
      <c r="AA40" s="15">
        <f t="shared" si="16"/>
        <v>0</v>
      </c>
      <c r="AB40" s="49">
        <f t="shared" si="17"/>
        <v>0</v>
      </c>
      <c r="AC40" s="49">
        <f t="shared" si="18"/>
        <v>0</v>
      </c>
      <c r="AD40" s="16">
        <f t="shared" si="11"/>
        <v>0</v>
      </c>
    </row>
    <row r="41" spans="1:30" ht="12.75">
      <c r="A41" s="17" t="s">
        <v>7</v>
      </c>
      <c r="B41" s="18"/>
      <c r="C41" s="18"/>
      <c r="D41" s="18"/>
      <c r="E41" s="18"/>
      <c r="F41" s="20"/>
      <c r="G41" s="18">
        <v>0</v>
      </c>
      <c r="H41" s="18">
        <v>0</v>
      </c>
      <c r="I41" s="79">
        <v>0</v>
      </c>
      <c r="J41" s="79">
        <v>0</v>
      </c>
      <c r="K41" s="18">
        <f t="shared" si="0"/>
        <v>0</v>
      </c>
      <c r="L41" s="78">
        <f t="shared" si="20"/>
        <v>0</v>
      </c>
      <c r="M41" s="18">
        <f t="shared" si="27"/>
        <v>0</v>
      </c>
      <c r="N41" s="18">
        <f t="shared" si="28"/>
        <v>0</v>
      </c>
      <c r="O41" s="79">
        <f t="shared" si="33"/>
        <v>0</v>
      </c>
      <c r="P41" s="18">
        <f t="shared" si="4"/>
        <v>0</v>
      </c>
      <c r="Q41" s="78">
        <f t="shared" si="13"/>
        <v>0</v>
      </c>
      <c r="R41" s="79">
        <f t="shared" si="29"/>
        <v>0</v>
      </c>
      <c r="S41" s="18">
        <f t="shared" si="30"/>
        <v>0</v>
      </c>
      <c r="T41" s="78">
        <f t="shared" si="14"/>
        <v>0</v>
      </c>
      <c r="U41" s="79">
        <f t="shared" si="31"/>
        <v>0</v>
      </c>
      <c r="V41" s="18">
        <f t="shared" si="32"/>
        <v>0</v>
      </c>
      <c r="W41" s="78">
        <f t="shared" si="15"/>
        <v>0</v>
      </c>
      <c r="X41" s="18">
        <v>0</v>
      </c>
      <c r="Y41" s="18">
        <f t="shared" si="10"/>
        <v>0</v>
      </c>
      <c r="Z41" s="18">
        <f t="shared" si="9"/>
        <v>0</v>
      </c>
      <c r="AA41" s="78">
        <f t="shared" si="16"/>
        <v>0</v>
      </c>
      <c r="AB41" s="80">
        <f t="shared" si="17"/>
        <v>0</v>
      </c>
      <c r="AC41" s="80">
        <f t="shared" si="18"/>
        <v>0</v>
      </c>
      <c r="AD41" s="81">
        <f t="shared" si="11"/>
        <v>0</v>
      </c>
    </row>
    <row r="42" spans="2:30" ht="12.75">
      <c r="B42" t="s">
        <v>48</v>
      </c>
      <c r="C42" s="5" t="s">
        <v>7</v>
      </c>
      <c r="D42" s="5" t="s">
        <v>120</v>
      </c>
      <c r="E42" s="5"/>
      <c r="F42" s="5"/>
      <c r="G42" s="5">
        <f>SUM(G11:G41)</f>
        <v>32700</v>
      </c>
      <c r="H42" s="6">
        <f>SUM(H11:H41)</f>
        <v>15150</v>
      </c>
      <c r="I42" t="s">
        <v>121</v>
      </c>
      <c r="P42" t="s">
        <v>124</v>
      </c>
      <c r="Q42" s="2">
        <f>SUM(Q11:Q41)</f>
        <v>-720</v>
      </c>
      <c r="T42" s="2">
        <f>SUM(T11:T41)</f>
        <v>-1640</v>
      </c>
      <c r="W42" s="2">
        <f>SUM(W11:W41)</f>
        <v>-825</v>
      </c>
      <c r="Y42" s="2">
        <f>SUM(Y11:Y41)</f>
        <v>0</v>
      </c>
      <c r="AA42" s="2">
        <f>SUM(AA11:AA41)</f>
        <v>3194.9999999999995</v>
      </c>
      <c r="AB42" s="2">
        <f>SUM(AB11:AB41)</f>
        <v>30210</v>
      </c>
      <c r="AC42" s="2">
        <f>SUM(AC11:AC41)</f>
        <v>23426.25</v>
      </c>
      <c r="AD42" s="2">
        <f>SUM(AD11:AD41)</f>
        <v>15060</v>
      </c>
    </row>
    <row r="43" spans="6:12" ht="12.75">
      <c r="F43" s="44" t="s">
        <v>7</v>
      </c>
      <c r="K43" s="93">
        <f>SUM(K11:K42)</f>
        <v>2725</v>
      </c>
      <c r="L43" t="s">
        <v>122</v>
      </c>
    </row>
    <row r="44" spans="2:10" ht="12.75">
      <c r="B44" s="44" t="s">
        <v>60</v>
      </c>
      <c r="C44" s="112" t="s">
        <v>105</v>
      </c>
      <c r="D44" s="112"/>
      <c r="E44" s="50">
        <f>C1</f>
        <v>9</v>
      </c>
      <c r="F44" s="44" t="s">
        <v>97</v>
      </c>
      <c r="G44" s="50">
        <f>YEAR(I1)</f>
        <v>2008</v>
      </c>
      <c r="H44" s="51">
        <f>AC42-H42</f>
        <v>8276.25</v>
      </c>
      <c r="I44" t="s">
        <v>106</v>
      </c>
      <c r="J44" t="s">
        <v>7</v>
      </c>
    </row>
  </sheetData>
  <sheetProtection/>
  <protectedRanges>
    <protectedRange password="C050" sqref="B11:K41" name="Oblast1"/>
  </protectedRanges>
  <mergeCells count="6">
    <mergeCell ref="Z2:AA2"/>
    <mergeCell ref="E8:F8"/>
    <mergeCell ref="A1:B1"/>
    <mergeCell ref="C44:D44"/>
    <mergeCell ref="D1:G1"/>
    <mergeCell ref="D2:G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7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Agrostav</dc:creator>
  <cp:keywords/>
  <dc:description/>
  <cp:lastModifiedBy>Agrostav</cp:lastModifiedBy>
  <dcterms:created xsi:type="dcterms:W3CDTF">2008-09-10T18:26:34Z</dcterms:created>
  <dcterms:modified xsi:type="dcterms:W3CDTF">2008-09-20T17:43:55Z</dcterms:modified>
  <cp:category/>
  <cp:version/>
  <cp:contentType/>
  <cp:contentStatus/>
</cp:coreProperties>
</file>